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Stavidlo" sheetId="2" r:id="rId2"/>
    <sheet name="SO 02 - Zeď u stavidla" sheetId="3" r:id="rId3"/>
    <sheet name="SO 03 - Zakrytý profil" sheetId="4" r:id="rId4"/>
    <sheet name="SO 04 - Otevřený profil" sheetId="5" r:id="rId5"/>
    <sheet name="VON - Vedlejší a ostatní ..."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01 - Stavidlo'!$C$86:$K$147</definedName>
    <definedName name="_xlnm.Print_Area" localSheetId="1">'SO 01 - Stavidlo'!$C$4:$J$39,'SO 01 - Stavidlo'!$C$45:$J$68,'SO 01 - Stavidlo'!$C$74:$K$147</definedName>
    <definedName name="_xlnm.Print_Titles" localSheetId="1">'SO 01 - Stavidlo'!$86:$86</definedName>
    <definedName name="_xlnm._FilterDatabase" localSheetId="2" hidden="1">'SO 02 - Zeď u stavidla'!$C$90:$K$370</definedName>
    <definedName name="_xlnm.Print_Area" localSheetId="2">'SO 02 - Zeď u stavidla'!$C$4:$J$39,'SO 02 - Zeď u stavidla'!$C$45:$J$72,'SO 02 - Zeď u stavidla'!$C$78:$K$370</definedName>
    <definedName name="_xlnm.Print_Titles" localSheetId="2">'SO 02 - Zeď u stavidla'!$90:$90</definedName>
    <definedName name="_xlnm._FilterDatabase" localSheetId="3" hidden="1">'SO 03 - Zakrytý profil'!$C$91:$K$340</definedName>
    <definedName name="_xlnm.Print_Area" localSheetId="3">'SO 03 - Zakrytý profil'!$C$4:$J$39,'SO 03 - Zakrytý profil'!$C$45:$J$73,'SO 03 - Zakrytý profil'!$C$79:$K$340</definedName>
    <definedName name="_xlnm.Print_Titles" localSheetId="3">'SO 03 - Zakrytý profil'!$91:$91</definedName>
    <definedName name="_xlnm._FilterDatabase" localSheetId="4" hidden="1">'SO 04 - Otevřený profil'!$C$87:$K$225</definedName>
    <definedName name="_xlnm.Print_Area" localSheetId="4">'SO 04 - Otevřený profil'!$C$4:$J$39,'SO 04 - Otevřený profil'!$C$45:$J$69,'SO 04 - Otevřený profil'!$C$75:$K$225</definedName>
    <definedName name="_xlnm.Print_Titles" localSheetId="4">'SO 04 - Otevřený profil'!$87:$87</definedName>
    <definedName name="_xlnm._FilterDatabase" localSheetId="5" hidden="1">'VON - Vedlejší a ostatní ...'!$C$83:$K$137</definedName>
    <definedName name="_xlnm.Print_Area" localSheetId="5">'VON - Vedlejší a ostatní ...'!$C$4:$J$39,'VON - Vedlejší a ostatní ...'!$C$45:$J$65,'VON - Vedlejší a ostatní ...'!$C$71:$K$137</definedName>
    <definedName name="_xlnm.Print_Titles" localSheetId="5">'VON - Vedlejší a ostatní ...'!$83:$83</definedName>
    <definedName name="_xlnm.Print_Area" localSheetId="6">'Pokyny pro vyplnění'!$B$2:$K$71,'Pokyny pro vyplnění'!$B$74:$K$118,'Pokyny pro vyplnění'!$B$121:$K$190,'Pokyny pro vyplnění'!$B$198:$K$218</definedName>
  </definedNames>
  <calcPr/>
</workbook>
</file>

<file path=xl/calcChain.xml><?xml version="1.0" encoding="utf-8"?>
<calcChain xmlns="http://schemas.openxmlformats.org/spreadsheetml/2006/main">
  <c i="6" r="J37"/>
  <c r="J36"/>
  <c i="1" r="AY59"/>
  <c i="6" r="J35"/>
  <c i="1" r="AX59"/>
  <c i="6" r="BI135"/>
  <c r="BH135"/>
  <c r="BG135"/>
  <c r="BF135"/>
  <c r="T135"/>
  <c r="R135"/>
  <c r="P135"/>
  <c r="BK135"/>
  <c r="J135"/>
  <c r="BE135"/>
  <c r="BI132"/>
  <c r="BH132"/>
  <c r="BG132"/>
  <c r="BF132"/>
  <c r="T132"/>
  <c r="R132"/>
  <c r="P132"/>
  <c r="BK132"/>
  <c r="J132"/>
  <c r="BE132"/>
  <c r="BI129"/>
  <c r="BH129"/>
  <c r="BG129"/>
  <c r="BF129"/>
  <c r="T129"/>
  <c r="R129"/>
  <c r="P129"/>
  <c r="BK129"/>
  <c r="J129"/>
  <c r="BE129"/>
  <c r="BI126"/>
  <c r="BH126"/>
  <c r="BG126"/>
  <c r="BF126"/>
  <c r="T126"/>
  <c r="T125"/>
  <c r="R126"/>
  <c r="R125"/>
  <c r="P126"/>
  <c r="P125"/>
  <c r="BK126"/>
  <c r="BK125"/>
  <c r="J125"/>
  <c r="J126"/>
  <c r="BE126"/>
  <c r="J64"/>
  <c r="BI122"/>
  <c r="BH122"/>
  <c r="BG122"/>
  <c r="BF122"/>
  <c r="T122"/>
  <c r="R122"/>
  <c r="P122"/>
  <c r="BK122"/>
  <c r="J122"/>
  <c r="BE122"/>
  <c r="BI120"/>
  <c r="BH120"/>
  <c r="BG120"/>
  <c r="BF120"/>
  <c r="T120"/>
  <c r="R120"/>
  <c r="P120"/>
  <c r="BK120"/>
  <c r="J120"/>
  <c r="BE120"/>
  <c r="BI117"/>
  <c r="BH117"/>
  <c r="BG117"/>
  <c r="BF117"/>
  <c r="T117"/>
  <c r="R117"/>
  <c r="P117"/>
  <c r="BK117"/>
  <c r="J117"/>
  <c r="BE117"/>
  <c r="BI115"/>
  <c r="BH115"/>
  <c r="BG115"/>
  <c r="BF115"/>
  <c r="T115"/>
  <c r="R115"/>
  <c r="P115"/>
  <c r="BK115"/>
  <c r="J115"/>
  <c r="BE115"/>
  <c r="BI112"/>
  <c r="BH112"/>
  <c r="BG112"/>
  <c r="BF112"/>
  <c r="T112"/>
  <c r="R112"/>
  <c r="P112"/>
  <c r="BK112"/>
  <c r="J112"/>
  <c r="BE112"/>
  <c r="BI110"/>
  <c r="BH110"/>
  <c r="BG110"/>
  <c r="BF110"/>
  <c r="T110"/>
  <c r="T109"/>
  <c r="R110"/>
  <c r="R109"/>
  <c r="P110"/>
  <c r="P109"/>
  <c r="BK110"/>
  <c r="BK109"/>
  <c r="J109"/>
  <c r="J110"/>
  <c r="BE110"/>
  <c r="J63"/>
  <c r="BI106"/>
  <c r="BH106"/>
  <c r="BG106"/>
  <c r="BF106"/>
  <c r="T106"/>
  <c r="R106"/>
  <c r="P106"/>
  <c r="BK106"/>
  <c r="J106"/>
  <c r="BE106"/>
  <c r="BI103"/>
  <c r="BH103"/>
  <c r="BG103"/>
  <c r="BF103"/>
  <c r="T103"/>
  <c r="T102"/>
  <c r="R103"/>
  <c r="R102"/>
  <c r="P103"/>
  <c r="P102"/>
  <c r="BK103"/>
  <c r="BK102"/>
  <c r="J102"/>
  <c r="J103"/>
  <c r="BE103"/>
  <c r="J62"/>
  <c r="BI99"/>
  <c r="BH99"/>
  <c r="BG99"/>
  <c r="BF99"/>
  <c r="T99"/>
  <c r="R99"/>
  <c r="P99"/>
  <c r="BK99"/>
  <c r="J99"/>
  <c r="BE99"/>
  <c r="BI96"/>
  <c r="BH96"/>
  <c r="BG96"/>
  <c r="BF96"/>
  <c r="T96"/>
  <c r="R96"/>
  <c r="P96"/>
  <c r="BK96"/>
  <c r="J96"/>
  <c r="BE96"/>
  <c r="BI93"/>
  <c r="BH93"/>
  <c r="BG93"/>
  <c r="BF93"/>
  <c r="T93"/>
  <c r="R93"/>
  <c r="P93"/>
  <c r="BK93"/>
  <c r="J93"/>
  <c r="BE93"/>
  <c r="BI90"/>
  <c r="BH90"/>
  <c r="BG90"/>
  <c r="BF90"/>
  <c r="T90"/>
  <c r="R90"/>
  <c r="P90"/>
  <c r="BK90"/>
  <c r="J90"/>
  <c r="BE90"/>
  <c r="BI87"/>
  <c r="F37"/>
  <c i="1" r="BD59"/>
  <c i="6" r="BH87"/>
  <c r="F36"/>
  <c i="1" r="BC59"/>
  <c i="6" r="BG87"/>
  <c r="F35"/>
  <c i="1" r="BB59"/>
  <c i="6" r="BF87"/>
  <c r="J34"/>
  <c i="1" r="AW59"/>
  <c i="6" r="F34"/>
  <c i="1" r="BA59"/>
  <c i="6" r="T87"/>
  <c r="T86"/>
  <c r="T85"/>
  <c r="T84"/>
  <c r="R87"/>
  <c r="R86"/>
  <c r="R85"/>
  <c r="R84"/>
  <c r="P87"/>
  <c r="P86"/>
  <c r="P85"/>
  <c r="P84"/>
  <c i="1" r="AU59"/>
  <c i="6" r="BK87"/>
  <c r="BK86"/>
  <c r="J86"/>
  <c r="BK85"/>
  <c r="J85"/>
  <c r="BK84"/>
  <c r="J84"/>
  <c r="J59"/>
  <c r="J30"/>
  <c i="1" r="AG59"/>
  <c i="6" r="J87"/>
  <c r="BE87"/>
  <c r="J33"/>
  <c i="1" r="AV59"/>
  <c i="6" r="F33"/>
  <c i="1" r="AZ59"/>
  <c i="6" r="J61"/>
  <c r="J60"/>
  <c r="J81"/>
  <c r="J80"/>
  <c r="F80"/>
  <c r="F78"/>
  <c r="E76"/>
  <c r="J55"/>
  <c r="J54"/>
  <c r="F54"/>
  <c r="F52"/>
  <c r="E50"/>
  <c r="J39"/>
  <c r="J18"/>
  <c r="E18"/>
  <c r="F81"/>
  <c r="F55"/>
  <c r="J17"/>
  <c r="J12"/>
  <c r="J78"/>
  <c r="J52"/>
  <c r="E7"/>
  <c r="E74"/>
  <c r="E48"/>
  <c i="5" r="J37"/>
  <c r="J36"/>
  <c i="1" r="AY58"/>
  <c i="5" r="J35"/>
  <c i="1" r="AX58"/>
  <c i="5" r="BI222"/>
  <c r="BH222"/>
  <c r="BG222"/>
  <c r="BF222"/>
  <c r="T222"/>
  <c r="T221"/>
  <c r="T220"/>
  <c r="R222"/>
  <c r="R221"/>
  <c r="R220"/>
  <c r="P222"/>
  <c r="P221"/>
  <c r="P220"/>
  <c r="BK222"/>
  <c r="BK221"/>
  <c r="J221"/>
  <c r="BK220"/>
  <c r="J220"/>
  <c r="J222"/>
  <c r="BE222"/>
  <c r="J68"/>
  <c r="J67"/>
  <c r="BI217"/>
  <c r="BH217"/>
  <c r="BG217"/>
  <c r="BF217"/>
  <c r="T217"/>
  <c r="T216"/>
  <c r="R217"/>
  <c r="R216"/>
  <c r="P217"/>
  <c r="P216"/>
  <c r="BK217"/>
  <c r="BK216"/>
  <c r="J216"/>
  <c r="J217"/>
  <c r="BE217"/>
  <c r="J66"/>
  <c r="BI211"/>
  <c r="BH211"/>
  <c r="BG211"/>
  <c r="BF211"/>
  <c r="T211"/>
  <c r="R211"/>
  <c r="P211"/>
  <c r="BK211"/>
  <c r="J211"/>
  <c r="BE211"/>
  <c r="BI207"/>
  <c r="BH207"/>
  <c r="BG207"/>
  <c r="BF207"/>
  <c r="T207"/>
  <c r="T206"/>
  <c r="R207"/>
  <c r="R206"/>
  <c r="P207"/>
  <c r="P206"/>
  <c r="BK207"/>
  <c r="BK206"/>
  <c r="J206"/>
  <c r="J207"/>
  <c r="BE207"/>
  <c r="J65"/>
  <c r="BI201"/>
  <c r="BH201"/>
  <c r="BG201"/>
  <c r="BF201"/>
  <c r="T201"/>
  <c r="R201"/>
  <c r="P201"/>
  <c r="BK201"/>
  <c r="J201"/>
  <c r="BE201"/>
  <c r="BI196"/>
  <c r="BH196"/>
  <c r="BG196"/>
  <c r="BF196"/>
  <c r="T196"/>
  <c r="R196"/>
  <c r="P196"/>
  <c r="BK196"/>
  <c r="J196"/>
  <c r="BE196"/>
  <c r="BI191"/>
  <c r="BH191"/>
  <c r="BG191"/>
  <c r="BF191"/>
  <c r="T191"/>
  <c r="T190"/>
  <c r="R191"/>
  <c r="R190"/>
  <c r="P191"/>
  <c r="P190"/>
  <c r="BK191"/>
  <c r="BK190"/>
  <c r="J190"/>
  <c r="J191"/>
  <c r="BE191"/>
  <c r="J64"/>
  <c r="BI186"/>
  <c r="BH186"/>
  <c r="BG186"/>
  <c r="BF186"/>
  <c r="T186"/>
  <c r="R186"/>
  <c r="P186"/>
  <c r="BK186"/>
  <c r="J186"/>
  <c r="BE186"/>
  <c r="BI181"/>
  <c r="BH181"/>
  <c r="BG181"/>
  <c r="BF181"/>
  <c r="T181"/>
  <c r="T180"/>
  <c r="R181"/>
  <c r="R180"/>
  <c r="P181"/>
  <c r="P180"/>
  <c r="BK181"/>
  <c r="BK180"/>
  <c r="J180"/>
  <c r="J181"/>
  <c r="BE181"/>
  <c r="J63"/>
  <c r="BI176"/>
  <c r="BH176"/>
  <c r="BG176"/>
  <c r="BF176"/>
  <c r="T176"/>
  <c r="R176"/>
  <c r="P176"/>
  <c r="BK176"/>
  <c r="J176"/>
  <c r="BE176"/>
  <c r="BI171"/>
  <c r="BH171"/>
  <c r="BG171"/>
  <c r="BF171"/>
  <c r="T171"/>
  <c r="R171"/>
  <c r="P171"/>
  <c r="BK171"/>
  <c r="J171"/>
  <c r="BE171"/>
  <c r="BI166"/>
  <c r="BH166"/>
  <c r="BG166"/>
  <c r="BF166"/>
  <c r="T166"/>
  <c r="T165"/>
  <c r="R166"/>
  <c r="R165"/>
  <c r="P166"/>
  <c r="P165"/>
  <c r="BK166"/>
  <c r="BK165"/>
  <c r="J165"/>
  <c r="J166"/>
  <c r="BE166"/>
  <c r="J62"/>
  <c r="BI160"/>
  <c r="BH160"/>
  <c r="BG160"/>
  <c r="BF160"/>
  <c r="T160"/>
  <c r="R160"/>
  <c r="P160"/>
  <c r="BK160"/>
  <c r="J160"/>
  <c r="BE160"/>
  <c r="BI155"/>
  <c r="BH155"/>
  <c r="BG155"/>
  <c r="BF155"/>
  <c r="T155"/>
  <c r="R155"/>
  <c r="P155"/>
  <c r="BK155"/>
  <c r="J155"/>
  <c r="BE155"/>
  <c r="BI151"/>
  <c r="BH151"/>
  <c r="BG151"/>
  <c r="BF151"/>
  <c r="T151"/>
  <c r="R151"/>
  <c r="P151"/>
  <c r="BK151"/>
  <c r="J151"/>
  <c r="BE151"/>
  <c r="BI148"/>
  <c r="BH148"/>
  <c r="BG148"/>
  <c r="BF148"/>
  <c r="T148"/>
  <c r="R148"/>
  <c r="P148"/>
  <c r="BK148"/>
  <c r="J148"/>
  <c r="BE148"/>
  <c r="BI144"/>
  <c r="BH144"/>
  <c r="BG144"/>
  <c r="BF144"/>
  <c r="T144"/>
  <c r="R144"/>
  <c r="P144"/>
  <c r="BK144"/>
  <c r="J144"/>
  <c r="BE144"/>
  <c r="BI141"/>
  <c r="BH141"/>
  <c r="BG141"/>
  <c r="BF141"/>
  <c r="T141"/>
  <c r="R141"/>
  <c r="P141"/>
  <c r="BK141"/>
  <c r="J141"/>
  <c r="BE141"/>
  <c r="BI136"/>
  <c r="BH136"/>
  <c r="BG136"/>
  <c r="BF136"/>
  <c r="T136"/>
  <c r="R136"/>
  <c r="P136"/>
  <c r="BK136"/>
  <c r="J136"/>
  <c r="BE136"/>
  <c r="BI132"/>
  <c r="BH132"/>
  <c r="BG132"/>
  <c r="BF132"/>
  <c r="T132"/>
  <c r="R132"/>
  <c r="P132"/>
  <c r="BK132"/>
  <c r="J132"/>
  <c r="BE132"/>
  <c r="BI128"/>
  <c r="BH128"/>
  <c r="BG128"/>
  <c r="BF128"/>
  <c r="T128"/>
  <c r="R128"/>
  <c r="P128"/>
  <c r="BK128"/>
  <c r="J128"/>
  <c r="BE128"/>
  <c r="BI120"/>
  <c r="BH120"/>
  <c r="BG120"/>
  <c r="BF120"/>
  <c r="T120"/>
  <c r="R120"/>
  <c r="P120"/>
  <c r="BK120"/>
  <c r="J120"/>
  <c r="BE120"/>
  <c r="BI115"/>
  <c r="BH115"/>
  <c r="BG115"/>
  <c r="BF115"/>
  <c r="T115"/>
  <c r="R115"/>
  <c r="P115"/>
  <c r="BK115"/>
  <c r="J115"/>
  <c r="BE115"/>
  <c r="BI110"/>
  <c r="BH110"/>
  <c r="BG110"/>
  <c r="BF110"/>
  <c r="T110"/>
  <c r="R110"/>
  <c r="P110"/>
  <c r="BK110"/>
  <c r="J110"/>
  <c r="BE110"/>
  <c r="BI107"/>
  <c r="BH107"/>
  <c r="BG107"/>
  <c r="BF107"/>
  <c r="T107"/>
  <c r="R107"/>
  <c r="P107"/>
  <c r="BK107"/>
  <c r="J107"/>
  <c r="BE107"/>
  <c r="BI103"/>
  <c r="BH103"/>
  <c r="BG103"/>
  <c r="BF103"/>
  <c r="T103"/>
  <c r="R103"/>
  <c r="P103"/>
  <c r="BK103"/>
  <c r="J103"/>
  <c r="BE103"/>
  <c r="BI98"/>
  <c r="BH98"/>
  <c r="BG98"/>
  <c r="BF98"/>
  <c r="T98"/>
  <c r="R98"/>
  <c r="P98"/>
  <c r="BK98"/>
  <c r="J98"/>
  <c r="BE98"/>
  <c r="BI95"/>
  <c r="BH95"/>
  <c r="BG95"/>
  <c r="BF95"/>
  <c r="T95"/>
  <c r="R95"/>
  <c r="P95"/>
  <c r="BK95"/>
  <c r="J95"/>
  <c r="BE95"/>
  <c r="BI91"/>
  <c r="F37"/>
  <c i="1" r="BD58"/>
  <c i="5" r="BH91"/>
  <c r="F36"/>
  <c i="1" r="BC58"/>
  <c i="5" r="BG91"/>
  <c r="F35"/>
  <c i="1" r="BB58"/>
  <c i="5" r="BF91"/>
  <c r="J34"/>
  <c i="1" r="AW58"/>
  <c i="5" r="F34"/>
  <c i="1" r="BA58"/>
  <c i="5" r="T91"/>
  <c r="T90"/>
  <c r="T89"/>
  <c r="T88"/>
  <c r="R91"/>
  <c r="R90"/>
  <c r="R89"/>
  <c r="R88"/>
  <c r="P91"/>
  <c r="P90"/>
  <c r="P89"/>
  <c r="P88"/>
  <c i="1" r="AU58"/>
  <c i="5" r="BK91"/>
  <c r="BK90"/>
  <c r="J90"/>
  <c r="BK89"/>
  <c r="J89"/>
  <c r="BK88"/>
  <c r="J88"/>
  <c r="J59"/>
  <c r="J30"/>
  <c i="1" r="AG58"/>
  <c i="5" r="J91"/>
  <c r="BE91"/>
  <c r="J33"/>
  <c i="1" r="AV58"/>
  <c i="5" r="F33"/>
  <c i="1" r="AZ58"/>
  <c i="5" r="J61"/>
  <c r="J60"/>
  <c r="J85"/>
  <c r="J84"/>
  <c r="F84"/>
  <c r="F82"/>
  <c r="E80"/>
  <c r="J55"/>
  <c r="J54"/>
  <c r="F54"/>
  <c r="F52"/>
  <c r="E50"/>
  <c r="J39"/>
  <c r="J18"/>
  <c r="E18"/>
  <c r="F85"/>
  <c r="F55"/>
  <c r="J17"/>
  <c r="J12"/>
  <c r="J82"/>
  <c r="J52"/>
  <c r="E7"/>
  <c r="E78"/>
  <c r="E48"/>
  <c i="4" r="J37"/>
  <c r="J36"/>
  <c i="1" r="AY57"/>
  <c i="4" r="J35"/>
  <c i="1" r="AX57"/>
  <c i="4" r="BI337"/>
  <c r="BH337"/>
  <c r="BG337"/>
  <c r="BF337"/>
  <c r="T337"/>
  <c r="T336"/>
  <c r="T335"/>
  <c r="R337"/>
  <c r="R336"/>
  <c r="R335"/>
  <c r="P337"/>
  <c r="P336"/>
  <c r="P335"/>
  <c r="BK337"/>
  <c r="BK336"/>
  <c r="J336"/>
  <c r="BK335"/>
  <c r="J335"/>
  <c r="J337"/>
  <c r="BE337"/>
  <c r="J72"/>
  <c r="J71"/>
  <c r="BI331"/>
  <c r="BH331"/>
  <c r="BG331"/>
  <c r="BF331"/>
  <c r="T331"/>
  <c r="R331"/>
  <c r="P331"/>
  <c r="BK331"/>
  <c r="J331"/>
  <c r="BE331"/>
  <c r="BI327"/>
  <c r="BH327"/>
  <c r="BG327"/>
  <c r="BF327"/>
  <c r="T327"/>
  <c r="R327"/>
  <c r="P327"/>
  <c r="BK327"/>
  <c r="J327"/>
  <c r="BE327"/>
  <c r="BI320"/>
  <c r="BH320"/>
  <c r="BG320"/>
  <c r="BF320"/>
  <c r="T320"/>
  <c r="R320"/>
  <c r="P320"/>
  <c r="BK320"/>
  <c r="J320"/>
  <c r="BE320"/>
  <c r="BI317"/>
  <c r="BH317"/>
  <c r="BG317"/>
  <c r="BF317"/>
  <c r="T317"/>
  <c r="R317"/>
  <c r="P317"/>
  <c r="BK317"/>
  <c r="J317"/>
  <c r="BE317"/>
  <c r="BI312"/>
  <c r="BH312"/>
  <c r="BG312"/>
  <c r="BF312"/>
  <c r="T312"/>
  <c r="T311"/>
  <c r="T310"/>
  <c r="R312"/>
  <c r="R311"/>
  <c r="R310"/>
  <c r="P312"/>
  <c r="P311"/>
  <c r="P310"/>
  <c r="BK312"/>
  <c r="BK311"/>
  <c r="J311"/>
  <c r="BK310"/>
  <c r="J310"/>
  <c r="J312"/>
  <c r="BE312"/>
  <c r="J70"/>
  <c r="J69"/>
  <c r="BI307"/>
  <c r="BH307"/>
  <c r="BG307"/>
  <c r="BF307"/>
  <c r="T307"/>
  <c r="T306"/>
  <c r="R307"/>
  <c r="R306"/>
  <c r="P307"/>
  <c r="P306"/>
  <c r="BK307"/>
  <c r="BK306"/>
  <c r="J306"/>
  <c r="J307"/>
  <c r="BE307"/>
  <c r="J68"/>
  <c r="BI301"/>
  <c r="BH301"/>
  <c r="BG301"/>
  <c r="BF301"/>
  <c r="T301"/>
  <c r="R301"/>
  <c r="P301"/>
  <c r="BK301"/>
  <c r="J301"/>
  <c r="BE301"/>
  <c r="BI297"/>
  <c r="BH297"/>
  <c r="BG297"/>
  <c r="BF297"/>
  <c r="T297"/>
  <c r="T296"/>
  <c r="R297"/>
  <c r="R296"/>
  <c r="P297"/>
  <c r="P296"/>
  <c r="BK297"/>
  <c r="BK296"/>
  <c r="J296"/>
  <c r="J297"/>
  <c r="BE297"/>
  <c r="J67"/>
  <c r="BI292"/>
  <c r="BH292"/>
  <c r="BG292"/>
  <c r="BF292"/>
  <c r="T292"/>
  <c r="R292"/>
  <c r="P292"/>
  <c r="BK292"/>
  <c r="J292"/>
  <c r="BE292"/>
  <c r="BI288"/>
  <c r="BH288"/>
  <c r="BG288"/>
  <c r="BF288"/>
  <c r="T288"/>
  <c r="R288"/>
  <c r="P288"/>
  <c r="BK288"/>
  <c r="J288"/>
  <c r="BE288"/>
  <c r="BI284"/>
  <c r="BH284"/>
  <c r="BG284"/>
  <c r="BF284"/>
  <c r="T284"/>
  <c r="R284"/>
  <c r="P284"/>
  <c r="BK284"/>
  <c r="J284"/>
  <c r="BE284"/>
  <c r="BI279"/>
  <c r="BH279"/>
  <c r="BG279"/>
  <c r="BF279"/>
  <c r="T279"/>
  <c r="R279"/>
  <c r="P279"/>
  <c r="BK279"/>
  <c r="J279"/>
  <c r="BE279"/>
  <c r="BI276"/>
  <c r="BH276"/>
  <c r="BG276"/>
  <c r="BF276"/>
  <c r="T276"/>
  <c r="R276"/>
  <c r="P276"/>
  <c r="BK276"/>
  <c r="J276"/>
  <c r="BE276"/>
  <c r="BI271"/>
  <c r="BH271"/>
  <c r="BG271"/>
  <c r="BF271"/>
  <c r="T271"/>
  <c r="R271"/>
  <c r="P271"/>
  <c r="BK271"/>
  <c r="J271"/>
  <c r="BE271"/>
  <c r="BI267"/>
  <c r="BH267"/>
  <c r="BG267"/>
  <c r="BF267"/>
  <c r="T267"/>
  <c r="R267"/>
  <c r="P267"/>
  <c r="BK267"/>
  <c r="J267"/>
  <c r="BE267"/>
  <c r="BI263"/>
  <c r="BH263"/>
  <c r="BG263"/>
  <c r="BF263"/>
  <c r="T263"/>
  <c r="T262"/>
  <c r="R263"/>
  <c r="R262"/>
  <c r="P263"/>
  <c r="P262"/>
  <c r="BK263"/>
  <c r="BK262"/>
  <c r="J262"/>
  <c r="J263"/>
  <c r="BE263"/>
  <c r="J66"/>
  <c r="BI257"/>
  <c r="BH257"/>
  <c r="BG257"/>
  <c r="BF257"/>
  <c r="T257"/>
  <c r="R257"/>
  <c r="P257"/>
  <c r="BK257"/>
  <c r="J257"/>
  <c r="BE257"/>
  <c r="BI253"/>
  <c r="BH253"/>
  <c r="BG253"/>
  <c r="BF253"/>
  <c r="T253"/>
  <c r="T252"/>
  <c r="R253"/>
  <c r="R252"/>
  <c r="P253"/>
  <c r="P252"/>
  <c r="BK253"/>
  <c r="BK252"/>
  <c r="J252"/>
  <c r="J253"/>
  <c r="BE253"/>
  <c r="J65"/>
  <c r="BI247"/>
  <c r="BH247"/>
  <c r="BG247"/>
  <c r="BF247"/>
  <c r="T247"/>
  <c r="R247"/>
  <c r="P247"/>
  <c r="BK247"/>
  <c r="J247"/>
  <c r="BE247"/>
  <c r="BI242"/>
  <c r="BH242"/>
  <c r="BG242"/>
  <c r="BF242"/>
  <c r="T242"/>
  <c r="R242"/>
  <c r="P242"/>
  <c r="BK242"/>
  <c r="J242"/>
  <c r="BE242"/>
  <c r="BI237"/>
  <c r="BH237"/>
  <c r="BG237"/>
  <c r="BF237"/>
  <c r="T237"/>
  <c r="R237"/>
  <c r="P237"/>
  <c r="BK237"/>
  <c r="J237"/>
  <c r="BE237"/>
  <c r="BI232"/>
  <c r="BH232"/>
  <c r="BG232"/>
  <c r="BF232"/>
  <c r="T232"/>
  <c r="R232"/>
  <c r="P232"/>
  <c r="BK232"/>
  <c r="J232"/>
  <c r="BE232"/>
  <c r="BI229"/>
  <c r="BH229"/>
  <c r="BG229"/>
  <c r="BF229"/>
  <c r="T229"/>
  <c r="R229"/>
  <c r="P229"/>
  <c r="BK229"/>
  <c r="J229"/>
  <c r="BE229"/>
  <c r="BI226"/>
  <c r="BH226"/>
  <c r="BG226"/>
  <c r="BF226"/>
  <c r="T226"/>
  <c r="R226"/>
  <c r="P226"/>
  <c r="BK226"/>
  <c r="J226"/>
  <c r="BE226"/>
  <c r="BI222"/>
  <c r="BH222"/>
  <c r="BG222"/>
  <c r="BF222"/>
  <c r="T222"/>
  <c r="R222"/>
  <c r="P222"/>
  <c r="BK222"/>
  <c r="J222"/>
  <c r="BE222"/>
  <c r="BI219"/>
  <c r="BH219"/>
  <c r="BG219"/>
  <c r="BF219"/>
  <c r="T219"/>
  <c r="R219"/>
  <c r="P219"/>
  <c r="BK219"/>
  <c r="J219"/>
  <c r="BE219"/>
  <c r="BI215"/>
  <c r="BH215"/>
  <c r="BG215"/>
  <c r="BF215"/>
  <c r="T215"/>
  <c r="T214"/>
  <c r="R215"/>
  <c r="R214"/>
  <c r="P215"/>
  <c r="P214"/>
  <c r="BK215"/>
  <c r="BK214"/>
  <c r="J214"/>
  <c r="J215"/>
  <c r="BE215"/>
  <c r="J64"/>
  <c r="BI210"/>
  <c r="BH210"/>
  <c r="BG210"/>
  <c r="BF210"/>
  <c r="T210"/>
  <c r="R210"/>
  <c r="P210"/>
  <c r="BK210"/>
  <c r="J210"/>
  <c r="BE210"/>
  <c r="BI207"/>
  <c r="BH207"/>
  <c r="BG207"/>
  <c r="BF207"/>
  <c r="T207"/>
  <c r="R207"/>
  <c r="P207"/>
  <c r="BK207"/>
  <c r="J207"/>
  <c r="BE207"/>
  <c r="BI203"/>
  <c r="BH203"/>
  <c r="BG203"/>
  <c r="BF203"/>
  <c r="T203"/>
  <c r="R203"/>
  <c r="P203"/>
  <c r="BK203"/>
  <c r="J203"/>
  <c r="BE203"/>
  <c r="BI196"/>
  <c r="BH196"/>
  <c r="BG196"/>
  <c r="BF196"/>
  <c r="T196"/>
  <c r="R196"/>
  <c r="P196"/>
  <c r="BK196"/>
  <c r="J196"/>
  <c r="BE196"/>
  <c r="BI191"/>
  <c r="BH191"/>
  <c r="BG191"/>
  <c r="BF191"/>
  <c r="T191"/>
  <c r="R191"/>
  <c r="P191"/>
  <c r="BK191"/>
  <c r="J191"/>
  <c r="BE191"/>
  <c r="BI187"/>
  <c r="BH187"/>
  <c r="BG187"/>
  <c r="BF187"/>
  <c r="T187"/>
  <c r="R187"/>
  <c r="P187"/>
  <c r="BK187"/>
  <c r="J187"/>
  <c r="BE187"/>
  <c r="BI183"/>
  <c r="BH183"/>
  <c r="BG183"/>
  <c r="BF183"/>
  <c r="T183"/>
  <c r="R183"/>
  <c r="P183"/>
  <c r="BK183"/>
  <c r="J183"/>
  <c r="BE183"/>
  <c r="BI178"/>
  <c r="BH178"/>
  <c r="BG178"/>
  <c r="BF178"/>
  <c r="T178"/>
  <c r="T177"/>
  <c r="R178"/>
  <c r="R177"/>
  <c r="P178"/>
  <c r="P177"/>
  <c r="BK178"/>
  <c r="BK177"/>
  <c r="J177"/>
  <c r="J178"/>
  <c r="BE178"/>
  <c r="J63"/>
  <c r="BI174"/>
  <c r="BH174"/>
  <c r="BG174"/>
  <c r="BF174"/>
  <c r="T174"/>
  <c r="R174"/>
  <c r="P174"/>
  <c r="BK174"/>
  <c r="J174"/>
  <c r="BE174"/>
  <c r="BI169"/>
  <c r="BH169"/>
  <c r="BG169"/>
  <c r="BF169"/>
  <c r="T169"/>
  <c r="T168"/>
  <c r="R169"/>
  <c r="R168"/>
  <c r="P169"/>
  <c r="P168"/>
  <c r="BK169"/>
  <c r="BK168"/>
  <c r="J168"/>
  <c r="J169"/>
  <c r="BE169"/>
  <c r="J62"/>
  <c r="BI163"/>
  <c r="BH163"/>
  <c r="BG163"/>
  <c r="BF163"/>
  <c r="T163"/>
  <c r="R163"/>
  <c r="P163"/>
  <c r="BK163"/>
  <c r="J163"/>
  <c r="BE163"/>
  <c r="BI158"/>
  <c r="BH158"/>
  <c r="BG158"/>
  <c r="BF158"/>
  <c r="T158"/>
  <c r="R158"/>
  <c r="P158"/>
  <c r="BK158"/>
  <c r="J158"/>
  <c r="BE158"/>
  <c r="BI154"/>
  <c r="BH154"/>
  <c r="BG154"/>
  <c r="BF154"/>
  <c r="T154"/>
  <c r="R154"/>
  <c r="P154"/>
  <c r="BK154"/>
  <c r="J154"/>
  <c r="BE154"/>
  <c r="BI151"/>
  <c r="BH151"/>
  <c r="BG151"/>
  <c r="BF151"/>
  <c r="T151"/>
  <c r="R151"/>
  <c r="P151"/>
  <c r="BK151"/>
  <c r="J151"/>
  <c r="BE151"/>
  <c r="BI147"/>
  <c r="BH147"/>
  <c r="BG147"/>
  <c r="BF147"/>
  <c r="T147"/>
  <c r="R147"/>
  <c r="P147"/>
  <c r="BK147"/>
  <c r="J147"/>
  <c r="BE147"/>
  <c r="BI144"/>
  <c r="BH144"/>
  <c r="BG144"/>
  <c r="BF144"/>
  <c r="T144"/>
  <c r="R144"/>
  <c r="P144"/>
  <c r="BK144"/>
  <c r="J144"/>
  <c r="BE144"/>
  <c r="BI139"/>
  <c r="BH139"/>
  <c r="BG139"/>
  <c r="BF139"/>
  <c r="T139"/>
  <c r="R139"/>
  <c r="P139"/>
  <c r="BK139"/>
  <c r="J139"/>
  <c r="BE139"/>
  <c r="BI135"/>
  <c r="BH135"/>
  <c r="BG135"/>
  <c r="BF135"/>
  <c r="T135"/>
  <c r="R135"/>
  <c r="P135"/>
  <c r="BK135"/>
  <c r="J135"/>
  <c r="BE135"/>
  <c r="BI128"/>
  <c r="BH128"/>
  <c r="BG128"/>
  <c r="BF128"/>
  <c r="T128"/>
  <c r="R128"/>
  <c r="P128"/>
  <c r="BK128"/>
  <c r="J128"/>
  <c r="BE128"/>
  <c r="BI123"/>
  <c r="BH123"/>
  <c r="BG123"/>
  <c r="BF123"/>
  <c r="T123"/>
  <c r="R123"/>
  <c r="P123"/>
  <c r="BK123"/>
  <c r="J123"/>
  <c r="BE123"/>
  <c r="BI118"/>
  <c r="BH118"/>
  <c r="BG118"/>
  <c r="BF118"/>
  <c r="T118"/>
  <c r="R118"/>
  <c r="P118"/>
  <c r="BK118"/>
  <c r="J118"/>
  <c r="BE118"/>
  <c r="BI115"/>
  <c r="BH115"/>
  <c r="BG115"/>
  <c r="BF115"/>
  <c r="T115"/>
  <c r="R115"/>
  <c r="P115"/>
  <c r="BK115"/>
  <c r="J115"/>
  <c r="BE115"/>
  <c r="BI111"/>
  <c r="BH111"/>
  <c r="BG111"/>
  <c r="BF111"/>
  <c r="T111"/>
  <c r="R111"/>
  <c r="P111"/>
  <c r="BK111"/>
  <c r="J111"/>
  <c r="BE111"/>
  <c r="BI106"/>
  <c r="BH106"/>
  <c r="BG106"/>
  <c r="BF106"/>
  <c r="T106"/>
  <c r="R106"/>
  <c r="P106"/>
  <c r="BK106"/>
  <c r="J106"/>
  <c r="BE106"/>
  <c r="BI102"/>
  <c r="BH102"/>
  <c r="BG102"/>
  <c r="BF102"/>
  <c r="T102"/>
  <c r="R102"/>
  <c r="P102"/>
  <c r="BK102"/>
  <c r="J102"/>
  <c r="BE102"/>
  <c r="BI99"/>
  <c r="BH99"/>
  <c r="BG99"/>
  <c r="BF99"/>
  <c r="T99"/>
  <c r="R99"/>
  <c r="P99"/>
  <c r="BK99"/>
  <c r="J99"/>
  <c r="BE99"/>
  <c r="BI95"/>
  <c r="F37"/>
  <c i="1" r="BD57"/>
  <c i="4" r="BH95"/>
  <c r="F36"/>
  <c i="1" r="BC57"/>
  <c i="4" r="BG95"/>
  <c r="F35"/>
  <c i="1" r="BB57"/>
  <c i="4" r="BF95"/>
  <c r="J34"/>
  <c i="1" r="AW57"/>
  <c i="4" r="F34"/>
  <c i="1" r="BA57"/>
  <c i="4" r="T95"/>
  <c r="T94"/>
  <c r="T93"/>
  <c r="T92"/>
  <c r="R95"/>
  <c r="R94"/>
  <c r="R93"/>
  <c r="R92"/>
  <c r="P95"/>
  <c r="P94"/>
  <c r="P93"/>
  <c r="P92"/>
  <c i="1" r="AU57"/>
  <c i="4" r="BK95"/>
  <c r="BK94"/>
  <c r="J94"/>
  <c r="BK93"/>
  <c r="J93"/>
  <c r="BK92"/>
  <c r="J92"/>
  <c r="J59"/>
  <c r="J30"/>
  <c i="1" r="AG57"/>
  <c i="4" r="J95"/>
  <c r="BE95"/>
  <c r="J33"/>
  <c i="1" r="AV57"/>
  <c i="4" r="F33"/>
  <c i="1" r="AZ57"/>
  <c i="4" r="J61"/>
  <c r="J60"/>
  <c r="J89"/>
  <c r="J88"/>
  <c r="F88"/>
  <c r="F86"/>
  <c r="E84"/>
  <c r="J55"/>
  <c r="J54"/>
  <c r="F54"/>
  <c r="F52"/>
  <c r="E50"/>
  <c r="J39"/>
  <c r="J18"/>
  <c r="E18"/>
  <c r="F89"/>
  <c r="F55"/>
  <c r="J17"/>
  <c r="J12"/>
  <c r="J86"/>
  <c r="J52"/>
  <c r="E7"/>
  <c r="E82"/>
  <c r="E48"/>
  <c i="3" r="J37"/>
  <c r="J36"/>
  <c i="1" r="AY56"/>
  <c i="3" r="J35"/>
  <c i="1" r="AX56"/>
  <c i="3" r="BI368"/>
  <c r="BH368"/>
  <c r="BG368"/>
  <c r="BF368"/>
  <c r="T368"/>
  <c r="R368"/>
  <c r="P368"/>
  <c r="BK368"/>
  <c r="J368"/>
  <c r="BE368"/>
  <c r="BI364"/>
  <c r="BH364"/>
  <c r="BG364"/>
  <c r="BF364"/>
  <c r="T364"/>
  <c r="T363"/>
  <c r="T362"/>
  <c r="R364"/>
  <c r="R363"/>
  <c r="R362"/>
  <c r="P364"/>
  <c r="P363"/>
  <c r="P362"/>
  <c r="BK364"/>
  <c r="BK363"/>
  <c r="J363"/>
  <c r="BK362"/>
  <c r="J362"/>
  <c r="J364"/>
  <c r="BE364"/>
  <c r="J71"/>
  <c r="J70"/>
  <c r="BI358"/>
  <c r="BH358"/>
  <c r="BG358"/>
  <c r="BF358"/>
  <c r="T358"/>
  <c r="R358"/>
  <c r="P358"/>
  <c r="BK358"/>
  <c r="J358"/>
  <c r="BE358"/>
  <c r="BI354"/>
  <c r="BH354"/>
  <c r="BG354"/>
  <c r="BF354"/>
  <c r="T354"/>
  <c r="R354"/>
  <c r="P354"/>
  <c r="BK354"/>
  <c r="J354"/>
  <c r="BE354"/>
  <c r="BI347"/>
  <c r="BH347"/>
  <c r="BG347"/>
  <c r="BF347"/>
  <c r="T347"/>
  <c r="R347"/>
  <c r="P347"/>
  <c r="BK347"/>
  <c r="J347"/>
  <c r="BE347"/>
  <c r="BI343"/>
  <c r="BH343"/>
  <c r="BG343"/>
  <c r="BF343"/>
  <c r="T343"/>
  <c r="R343"/>
  <c r="P343"/>
  <c r="BK343"/>
  <c r="J343"/>
  <c r="BE343"/>
  <c r="BI340"/>
  <c r="BH340"/>
  <c r="BG340"/>
  <c r="BF340"/>
  <c r="T340"/>
  <c r="R340"/>
  <c r="P340"/>
  <c r="BK340"/>
  <c r="J340"/>
  <c r="BE340"/>
  <c r="BI335"/>
  <c r="BH335"/>
  <c r="BG335"/>
  <c r="BF335"/>
  <c r="T335"/>
  <c r="T334"/>
  <c r="T333"/>
  <c r="R335"/>
  <c r="R334"/>
  <c r="R333"/>
  <c r="P335"/>
  <c r="P334"/>
  <c r="P333"/>
  <c r="BK335"/>
  <c r="BK334"/>
  <c r="J334"/>
  <c r="BK333"/>
  <c r="J333"/>
  <c r="J335"/>
  <c r="BE335"/>
  <c r="J69"/>
  <c r="J68"/>
  <c r="BI330"/>
  <c r="BH330"/>
  <c r="BG330"/>
  <c r="BF330"/>
  <c r="T330"/>
  <c r="T329"/>
  <c r="R330"/>
  <c r="R329"/>
  <c r="P330"/>
  <c r="P329"/>
  <c r="BK330"/>
  <c r="BK329"/>
  <c r="J329"/>
  <c r="J330"/>
  <c r="BE330"/>
  <c r="J67"/>
  <c r="BI326"/>
  <c r="BH326"/>
  <c r="BG326"/>
  <c r="BF326"/>
  <c r="T326"/>
  <c r="R326"/>
  <c r="P326"/>
  <c r="BK326"/>
  <c r="J326"/>
  <c r="BE326"/>
  <c r="BI317"/>
  <c r="BH317"/>
  <c r="BG317"/>
  <c r="BF317"/>
  <c r="T317"/>
  <c r="R317"/>
  <c r="P317"/>
  <c r="BK317"/>
  <c r="J317"/>
  <c r="BE317"/>
  <c r="BI313"/>
  <c r="BH313"/>
  <c r="BG313"/>
  <c r="BF313"/>
  <c r="T313"/>
  <c r="T312"/>
  <c r="R313"/>
  <c r="R312"/>
  <c r="P313"/>
  <c r="P312"/>
  <c r="BK313"/>
  <c r="BK312"/>
  <c r="J312"/>
  <c r="J313"/>
  <c r="BE313"/>
  <c r="J66"/>
  <c r="BI308"/>
  <c r="BH308"/>
  <c r="BG308"/>
  <c r="BF308"/>
  <c r="T308"/>
  <c r="R308"/>
  <c r="P308"/>
  <c r="BK308"/>
  <c r="J308"/>
  <c r="BE308"/>
  <c r="BI306"/>
  <c r="BH306"/>
  <c r="BG306"/>
  <c r="BF306"/>
  <c r="T306"/>
  <c r="R306"/>
  <c r="P306"/>
  <c r="BK306"/>
  <c r="J306"/>
  <c r="BE306"/>
  <c r="BI303"/>
  <c r="BH303"/>
  <c r="BG303"/>
  <c r="BF303"/>
  <c r="T303"/>
  <c r="R303"/>
  <c r="P303"/>
  <c r="BK303"/>
  <c r="J303"/>
  <c r="BE303"/>
  <c r="BI298"/>
  <c r="BH298"/>
  <c r="BG298"/>
  <c r="BF298"/>
  <c r="T298"/>
  <c r="R298"/>
  <c r="P298"/>
  <c r="BK298"/>
  <c r="J298"/>
  <c r="BE298"/>
  <c r="BI295"/>
  <c r="BH295"/>
  <c r="BG295"/>
  <c r="BF295"/>
  <c r="T295"/>
  <c r="R295"/>
  <c r="P295"/>
  <c r="BK295"/>
  <c r="J295"/>
  <c r="BE295"/>
  <c r="BI290"/>
  <c r="BH290"/>
  <c r="BG290"/>
  <c r="BF290"/>
  <c r="T290"/>
  <c r="R290"/>
  <c r="P290"/>
  <c r="BK290"/>
  <c r="J290"/>
  <c r="BE290"/>
  <c r="BI286"/>
  <c r="BH286"/>
  <c r="BG286"/>
  <c r="BF286"/>
  <c r="T286"/>
  <c r="R286"/>
  <c r="P286"/>
  <c r="BK286"/>
  <c r="J286"/>
  <c r="BE286"/>
  <c r="BI280"/>
  <c r="BH280"/>
  <c r="BG280"/>
  <c r="BF280"/>
  <c r="T280"/>
  <c r="R280"/>
  <c r="P280"/>
  <c r="BK280"/>
  <c r="J280"/>
  <c r="BE280"/>
  <c r="BI276"/>
  <c r="BH276"/>
  <c r="BG276"/>
  <c r="BF276"/>
  <c r="T276"/>
  <c r="R276"/>
  <c r="P276"/>
  <c r="BK276"/>
  <c r="J276"/>
  <c r="BE276"/>
  <c r="BI273"/>
  <c r="BH273"/>
  <c r="BG273"/>
  <c r="BF273"/>
  <c r="T273"/>
  <c r="R273"/>
  <c r="P273"/>
  <c r="BK273"/>
  <c r="J273"/>
  <c r="BE273"/>
  <c r="BI269"/>
  <c r="BH269"/>
  <c r="BG269"/>
  <c r="BF269"/>
  <c r="T269"/>
  <c r="R269"/>
  <c r="P269"/>
  <c r="BK269"/>
  <c r="J269"/>
  <c r="BE269"/>
  <c r="BI266"/>
  <c r="BH266"/>
  <c r="BG266"/>
  <c r="BF266"/>
  <c r="T266"/>
  <c r="R266"/>
  <c r="P266"/>
  <c r="BK266"/>
  <c r="J266"/>
  <c r="BE266"/>
  <c r="BI262"/>
  <c r="BH262"/>
  <c r="BG262"/>
  <c r="BF262"/>
  <c r="T262"/>
  <c r="R262"/>
  <c r="P262"/>
  <c r="BK262"/>
  <c r="J262"/>
  <c r="BE262"/>
  <c r="BI258"/>
  <c r="BH258"/>
  <c r="BG258"/>
  <c r="BF258"/>
  <c r="T258"/>
  <c r="R258"/>
  <c r="P258"/>
  <c r="BK258"/>
  <c r="J258"/>
  <c r="BE258"/>
  <c r="BI253"/>
  <c r="BH253"/>
  <c r="BG253"/>
  <c r="BF253"/>
  <c r="T253"/>
  <c r="R253"/>
  <c r="P253"/>
  <c r="BK253"/>
  <c r="J253"/>
  <c r="BE253"/>
  <c r="BI249"/>
  <c r="BH249"/>
  <c r="BG249"/>
  <c r="BF249"/>
  <c r="T249"/>
  <c r="R249"/>
  <c r="P249"/>
  <c r="BK249"/>
  <c r="J249"/>
  <c r="BE249"/>
  <c r="BI247"/>
  <c r="BH247"/>
  <c r="BG247"/>
  <c r="BF247"/>
  <c r="T247"/>
  <c r="R247"/>
  <c r="P247"/>
  <c r="BK247"/>
  <c r="J247"/>
  <c r="BE247"/>
  <c r="BI244"/>
  <c r="BH244"/>
  <c r="BG244"/>
  <c r="BF244"/>
  <c r="T244"/>
  <c r="R244"/>
  <c r="P244"/>
  <c r="BK244"/>
  <c r="J244"/>
  <c r="BE244"/>
  <c r="BI240"/>
  <c r="BH240"/>
  <c r="BG240"/>
  <c r="BF240"/>
  <c r="T240"/>
  <c r="T239"/>
  <c r="R240"/>
  <c r="R239"/>
  <c r="P240"/>
  <c r="P239"/>
  <c r="BK240"/>
  <c r="BK239"/>
  <c r="J239"/>
  <c r="J240"/>
  <c r="BE240"/>
  <c r="J65"/>
  <c r="BI234"/>
  <c r="BH234"/>
  <c r="BG234"/>
  <c r="BF234"/>
  <c r="T234"/>
  <c r="R234"/>
  <c r="P234"/>
  <c r="BK234"/>
  <c r="J234"/>
  <c r="BE234"/>
  <c r="BI229"/>
  <c r="BH229"/>
  <c r="BG229"/>
  <c r="BF229"/>
  <c r="T229"/>
  <c r="R229"/>
  <c r="P229"/>
  <c r="BK229"/>
  <c r="J229"/>
  <c r="BE229"/>
  <c r="BI224"/>
  <c r="BH224"/>
  <c r="BG224"/>
  <c r="BF224"/>
  <c r="T224"/>
  <c r="R224"/>
  <c r="P224"/>
  <c r="BK224"/>
  <c r="J224"/>
  <c r="BE224"/>
  <c r="BI219"/>
  <c r="BH219"/>
  <c r="BG219"/>
  <c r="BF219"/>
  <c r="T219"/>
  <c r="T218"/>
  <c r="R219"/>
  <c r="R218"/>
  <c r="P219"/>
  <c r="P218"/>
  <c r="BK219"/>
  <c r="BK218"/>
  <c r="J218"/>
  <c r="J219"/>
  <c r="BE219"/>
  <c r="J64"/>
  <c r="BI214"/>
  <c r="BH214"/>
  <c r="BG214"/>
  <c r="BF214"/>
  <c r="T214"/>
  <c r="R214"/>
  <c r="P214"/>
  <c r="BK214"/>
  <c r="J214"/>
  <c r="BE214"/>
  <c r="BI210"/>
  <c r="BH210"/>
  <c r="BG210"/>
  <c r="BF210"/>
  <c r="T210"/>
  <c r="R210"/>
  <c r="P210"/>
  <c r="BK210"/>
  <c r="J210"/>
  <c r="BE210"/>
  <c r="BI203"/>
  <c r="BH203"/>
  <c r="BG203"/>
  <c r="BF203"/>
  <c r="T203"/>
  <c r="R203"/>
  <c r="P203"/>
  <c r="BK203"/>
  <c r="J203"/>
  <c r="BE203"/>
  <c r="BI200"/>
  <c r="BH200"/>
  <c r="BG200"/>
  <c r="BF200"/>
  <c r="T200"/>
  <c r="R200"/>
  <c r="P200"/>
  <c r="BK200"/>
  <c r="J200"/>
  <c r="BE200"/>
  <c r="BI196"/>
  <c r="BH196"/>
  <c r="BG196"/>
  <c r="BF196"/>
  <c r="T196"/>
  <c r="R196"/>
  <c r="P196"/>
  <c r="BK196"/>
  <c r="J196"/>
  <c r="BE196"/>
  <c r="BI189"/>
  <c r="BH189"/>
  <c r="BG189"/>
  <c r="BF189"/>
  <c r="T189"/>
  <c r="T188"/>
  <c r="R189"/>
  <c r="R188"/>
  <c r="P189"/>
  <c r="P188"/>
  <c r="BK189"/>
  <c r="BK188"/>
  <c r="J188"/>
  <c r="J189"/>
  <c r="BE189"/>
  <c r="J63"/>
  <c r="BI185"/>
  <c r="BH185"/>
  <c r="BG185"/>
  <c r="BF185"/>
  <c r="T185"/>
  <c r="R185"/>
  <c r="P185"/>
  <c r="BK185"/>
  <c r="J185"/>
  <c r="BE185"/>
  <c r="BI180"/>
  <c r="BH180"/>
  <c r="BG180"/>
  <c r="BF180"/>
  <c r="T180"/>
  <c r="T179"/>
  <c r="R180"/>
  <c r="R179"/>
  <c r="P180"/>
  <c r="P179"/>
  <c r="BK180"/>
  <c r="BK179"/>
  <c r="J179"/>
  <c r="J180"/>
  <c r="BE180"/>
  <c r="J62"/>
  <c r="BI174"/>
  <c r="BH174"/>
  <c r="BG174"/>
  <c r="BF174"/>
  <c r="T174"/>
  <c r="R174"/>
  <c r="P174"/>
  <c r="BK174"/>
  <c r="J174"/>
  <c r="BE174"/>
  <c r="BI166"/>
  <c r="BH166"/>
  <c r="BG166"/>
  <c r="BF166"/>
  <c r="T166"/>
  <c r="R166"/>
  <c r="P166"/>
  <c r="BK166"/>
  <c r="J166"/>
  <c r="BE166"/>
  <c r="BI162"/>
  <c r="BH162"/>
  <c r="BG162"/>
  <c r="BF162"/>
  <c r="T162"/>
  <c r="R162"/>
  <c r="P162"/>
  <c r="BK162"/>
  <c r="J162"/>
  <c r="BE162"/>
  <c r="BI159"/>
  <c r="BH159"/>
  <c r="BG159"/>
  <c r="BF159"/>
  <c r="T159"/>
  <c r="R159"/>
  <c r="P159"/>
  <c r="BK159"/>
  <c r="J159"/>
  <c r="BE159"/>
  <c r="BI155"/>
  <c r="BH155"/>
  <c r="BG155"/>
  <c r="BF155"/>
  <c r="T155"/>
  <c r="R155"/>
  <c r="P155"/>
  <c r="BK155"/>
  <c r="J155"/>
  <c r="BE155"/>
  <c r="BI152"/>
  <c r="BH152"/>
  <c r="BG152"/>
  <c r="BF152"/>
  <c r="T152"/>
  <c r="R152"/>
  <c r="P152"/>
  <c r="BK152"/>
  <c r="J152"/>
  <c r="BE152"/>
  <c r="BI147"/>
  <c r="BH147"/>
  <c r="BG147"/>
  <c r="BF147"/>
  <c r="T147"/>
  <c r="R147"/>
  <c r="P147"/>
  <c r="BK147"/>
  <c r="J147"/>
  <c r="BE147"/>
  <c r="BI143"/>
  <c r="BH143"/>
  <c r="BG143"/>
  <c r="BF143"/>
  <c r="T143"/>
  <c r="R143"/>
  <c r="P143"/>
  <c r="BK143"/>
  <c r="J143"/>
  <c r="BE143"/>
  <c r="BI136"/>
  <c r="BH136"/>
  <c r="BG136"/>
  <c r="BF136"/>
  <c r="T136"/>
  <c r="R136"/>
  <c r="P136"/>
  <c r="BK136"/>
  <c r="J136"/>
  <c r="BE136"/>
  <c r="BI131"/>
  <c r="BH131"/>
  <c r="BG131"/>
  <c r="BF131"/>
  <c r="T131"/>
  <c r="R131"/>
  <c r="P131"/>
  <c r="BK131"/>
  <c r="J131"/>
  <c r="BE131"/>
  <c r="BI126"/>
  <c r="BH126"/>
  <c r="BG126"/>
  <c r="BF126"/>
  <c r="T126"/>
  <c r="R126"/>
  <c r="P126"/>
  <c r="BK126"/>
  <c r="J126"/>
  <c r="BE126"/>
  <c r="BI123"/>
  <c r="BH123"/>
  <c r="BG123"/>
  <c r="BF123"/>
  <c r="T123"/>
  <c r="R123"/>
  <c r="P123"/>
  <c r="BK123"/>
  <c r="J123"/>
  <c r="BE123"/>
  <c r="BI116"/>
  <c r="BH116"/>
  <c r="BG116"/>
  <c r="BF116"/>
  <c r="T116"/>
  <c r="R116"/>
  <c r="P116"/>
  <c r="BK116"/>
  <c r="J116"/>
  <c r="BE116"/>
  <c r="BI111"/>
  <c r="BH111"/>
  <c r="BG111"/>
  <c r="BF111"/>
  <c r="T111"/>
  <c r="R111"/>
  <c r="P111"/>
  <c r="BK111"/>
  <c r="J111"/>
  <c r="BE111"/>
  <c r="BI105"/>
  <c r="BH105"/>
  <c r="BG105"/>
  <c r="BF105"/>
  <c r="T105"/>
  <c r="R105"/>
  <c r="P105"/>
  <c r="BK105"/>
  <c r="J105"/>
  <c r="BE105"/>
  <c r="BI101"/>
  <c r="BH101"/>
  <c r="BG101"/>
  <c r="BF101"/>
  <c r="T101"/>
  <c r="R101"/>
  <c r="P101"/>
  <c r="BK101"/>
  <c r="J101"/>
  <c r="BE101"/>
  <c r="BI98"/>
  <c r="BH98"/>
  <c r="BG98"/>
  <c r="BF98"/>
  <c r="T98"/>
  <c r="R98"/>
  <c r="P98"/>
  <c r="BK98"/>
  <c r="J98"/>
  <c r="BE98"/>
  <c r="BI94"/>
  <c r="F37"/>
  <c i="1" r="BD56"/>
  <c i="3" r="BH94"/>
  <c r="F36"/>
  <c i="1" r="BC56"/>
  <c i="3" r="BG94"/>
  <c r="F35"/>
  <c i="1" r="BB56"/>
  <c i="3" r="BF94"/>
  <c r="J34"/>
  <c i="1" r="AW56"/>
  <c i="3" r="F34"/>
  <c i="1" r="BA56"/>
  <c i="3" r="T94"/>
  <c r="T93"/>
  <c r="T92"/>
  <c r="T91"/>
  <c r="R94"/>
  <c r="R93"/>
  <c r="R92"/>
  <c r="R91"/>
  <c r="P94"/>
  <c r="P93"/>
  <c r="P92"/>
  <c r="P91"/>
  <c i="1" r="AU56"/>
  <c i="3" r="BK94"/>
  <c r="BK93"/>
  <c r="J93"/>
  <c r="BK92"/>
  <c r="J92"/>
  <c r="BK91"/>
  <c r="J91"/>
  <c r="J59"/>
  <c r="J30"/>
  <c i="1" r="AG56"/>
  <c i="3" r="J94"/>
  <c r="BE94"/>
  <c r="J33"/>
  <c i="1" r="AV56"/>
  <c i="3" r="F33"/>
  <c i="1" r="AZ56"/>
  <c i="3" r="J61"/>
  <c r="J60"/>
  <c r="J88"/>
  <c r="J87"/>
  <c r="F87"/>
  <c r="F85"/>
  <c r="E83"/>
  <c r="J55"/>
  <c r="J54"/>
  <c r="F54"/>
  <c r="F52"/>
  <c r="E50"/>
  <c r="J39"/>
  <c r="J18"/>
  <c r="E18"/>
  <c r="F88"/>
  <c r="F55"/>
  <c r="J17"/>
  <c r="J12"/>
  <c r="J85"/>
  <c r="J52"/>
  <c r="E7"/>
  <c r="E81"/>
  <c r="E48"/>
  <c i="2" r="J37"/>
  <c r="J36"/>
  <c i="1" r="AY55"/>
  <c i="2" r="J35"/>
  <c i="1" r="AX55"/>
  <c i="2" r="BI146"/>
  <c r="BH146"/>
  <c r="BG146"/>
  <c r="BF146"/>
  <c r="T146"/>
  <c r="T145"/>
  <c r="T144"/>
  <c r="R146"/>
  <c r="R145"/>
  <c r="R144"/>
  <c r="P146"/>
  <c r="P145"/>
  <c r="P144"/>
  <c r="BK146"/>
  <c r="BK145"/>
  <c r="J145"/>
  <c r="BK144"/>
  <c r="J144"/>
  <c r="J146"/>
  <c r="BE146"/>
  <c r="J67"/>
  <c r="J66"/>
  <c r="BI141"/>
  <c r="BH141"/>
  <c r="BG141"/>
  <c r="BF141"/>
  <c r="T141"/>
  <c r="R141"/>
  <c r="P141"/>
  <c r="BK141"/>
  <c r="J141"/>
  <c r="BE141"/>
  <c r="BI138"/>
  <c r="BH138"/>
  <c r="BG138"/>
  <c r="BF138"/>
  <c r="T138"/>
  <c r="R138"/>
  <c r="P138"/>
  <c r="BK138"/>
  <c r="J138"/>
  <c r="BE138"/>
  <c r="BI134"/>
  <c r="BH134"/>
  <c r="BG134"/>
  <c r="BF134"/>
  <c r="T134"/>
  <c r="R134"/>
  <c r="P134"/>
  <c r="BK134"/>
  <c r="J134"/>
  <c r="BE134"/>
  <c r="BI130"/>
  <c r="BH130"/>
  <c r="BG130"/>
  <c r="BF130"/>
  <c r="T130"/>
  <c r="R130"/>
  <c r="P130"/>
  <c r="BK130"/>
  <c r="J130"/>
  <c r="BE130"/>
  <c r="BI123"/>
  <c r="BH123"/>
  <c r="BG123"/>
  <c r="BF123"/>
  <c r="T123"/>
  <c r="R123"/>
  <c r="P123"/>
  <c r="BK123"/>
  <c r="J123"/>
  <c r="BE123"/>
  <c r="BI119"/>
  <c r="BH119"/>
  <c r="BG119"/>
  <c r="BF119"/>
  <c r="T119"/>
  <c r="R119"/>
  <c r="P119"/>
  <c r="BK119"/>
  <c r="J119"/>
  <c r="BE119"/>
  <c r="BI114"/>
  <c r="BH114"/>
  <c r="BG114"/>
  <c r="BF114"/>
  <c r="T114"/>
  <c r="T113"/>
  <c r="T112"/>
  <c r="R114"/>
  <c r="R113"/>
  <c r="R112"/>
  <c r="P114"/>
  <c r="P113"/>
  <c r="P112"/>
  <c r="BK114"/>
  <c r="BK113"/>
  <c r="J113"/>
  <c r="BK112"/>
  <c r="J112"/>
  <c r="J114"/>
  <c r="BE114"/>
  <c r="J65"/>
  <c r="J64"/>
  <c r="BI109"/>
  <c r="BH109"/>
  <c r="BG109"/>
  <c r="BF109"/>
  <c r="T109"/>
  <c r="T108"/>
  <c r="R109"/>
  <c r="R108"/>
  <c r="P109"/>
  <c r="P108"/>
  <c r="BK109"/>
  <c r="BK108"/>
  <c r="J108"/>
  <c r="J109"/>
  <c r="BE109"/>
  <c r="J63"/>
  <c r="BI103"/>
  <c r="BH103"/>
  <c r="BG103"/>
  <c r="BF103"/>
  <c r="T103"/>
  <c r="T102"/>
  <c r="R103"/>
  <c r="R102"/>
  <c r="P103"/>
  <c r="P102"/>
  <c r="BK103"/>
  <c r="BK102"/>
  <c r="J102"/>
  <c r="J103"/>
  <c r="BE103"/>
  <c r="J62"/>
  <c r="BI99"/>
  <c r="BH99"/>
  <c r="BG99"/>
  <c r="BF99"/>
  <c r="T99"/>
  <c r="R99"/>
  <c r="P99"/>
  <c r="BK99"/>
  <c r="J99"/>
  <c r="BE99"/>
  <c r="BI95"/>
  <c r="BH95"/>
  <c r="BG95"/>
  <c r="BF95"/>
  <c r="T95"/>
  <c r="R95"/>
  <c r="P95"/>
  <c r="BK95"/>
  <c r="J95"/>
  <c r="BE95"/>
  <c r="BI90"/>
  <c r="F37"/>
  <c i="1" r="BD55"/>
  <c i="2" r="BH90"/>
  <c r="F36"/>
  <c i="1" r="BC55"/>
  <c i="2" r="BG90"/>
  <c r="F35"/>
  <c i="1" r="BB55"/>
  <c i="2" r="BF90"/>
  <c r="J34"/>
  <c i="1" r="AW55"/>
  <c i="2" r="F34"/>
  <c i="1" r="BA55"/>
  <c i="2" r="T90"/>
  <c r="T89"/>
  <c r="T88"/>
  <c r="T87"/>
  <c r="R90"/>
  <c r="R89"/>
  <c r="R88"/>
  <c r="R87"/>
  <c r="P90"/>
  <c r="P89"/>
  <c r="P88"/>
  <c r="P87"/>
  <c i="1" r="AU55"/>
  <c i="2" r="BK90"/>
  <c r="BK89"/>
  <c r="J89"/>
  <c r="BK88"/>
  <c r="J88"/>
  <c r="BK87"/>
  <c r="J87"/>
  <c r="J59"/>
  <c r="J30"/>
  <c i="1" r="AG55"/>
  <c i="2" r="J90"/>
  <c r="BE90"/>
  <c r="J33"/>
  <c i="1" r="AV55"/>
  <c i="2" r="F33"/>
  <c i="1" r="AZ55"/>
  <c i="2" r="J61"/>
  <c r="J60"/>
  <c r="J84"/>
  <c r="J83"/>
  <c r="F83"/>
  <c r="F81"/>
  <c r="E79"/>
  <c r="J55"/>
  <c r="J54"/>
  <c r="F54"/>
  <c r="F52"/>
  <c r="E50"/>
  <c r="J39"/>
  <c r="J18"/>
  <c r="E18"/>
  <c r="F84"/>
  <c r="F55"/>
  <c r="J17"/>
  <c r="J12"/>
  <c r="J81"/>
  <c r="J52"/>
  <c r="E7"/>
  <c r="E77"/>
  <c r="E48"/>
  <c i="1" r="BD54"/>
  <c r="W33"/>
  <c r="BC54"/>
  <c r="W32"/>
  <c r="BB54"/>
  <c r="W31"/>
  <c r="BA54"/>
  <c r="W30"/>
  <c r="AZ54"/>
  <c r="W29"/>
  <c r="AY54"/>
  <c r="AX54"/>
  <c r="AW54"/>
  <c r="AK30"/>
  <c r="AV54"/>
  <c r="AK29"/>
  <c r="AU54"/>
  <c r="AT54"/>
  <c r="AS54"/>
  <c r="AG54"/>
  <c r="AK26"/>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<sst xmlns="http://schemas.openxmlformats.org/spreadsheetml/2006/main">
  <si>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</si>
  <si>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</si>
  <si>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</si>
  <si>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
  </si>
  <si>
    <t>False</t>
  </si>
  <si>
    <t>{a656739a-3bf5-4b73-915a-ad34bb12ee51}</t>
  </si>
  <si>
    <t xml:space="preserve">&gt;&gt;  skryté sloupce  &lt;&lt;</t>
  </si>
  <si>
    <t>0,01</t>
  </si>
  <si>
    <t>21</t>
  </si>
  <si>
    <t>15</t>
  </si>
  <si>
    <t>REKAPITULACE STAVBY</t>
  </si>
  <si>
    <t xml:space="preserve">v ---  níže se nacházejí doplnkové a pomocné údaje k sestavám  --- v</t>
  </si>
  <si>
    <t>0,001</t>
  </si>
  <si>
    <t>Kód:</t>
  </si>
  <si>
    <t>H19-004</t>
  </si>
  <si>
    <t>Stavba:</t>
  </si>
  <si>
    <t>Oprava části náhonu a stavidla u jezu mandavy, ulice Pod strání</t>
  </si>
  <si>
    <t>KSO:</t>
  </si>
  <si>
    <t>833 21</t>
  </si>
  <si>
    <t>CC-CZ:</t>
  </si>
  <si>
    <t>Místo:</t>
  </si>
  <si>
    <t>Varnsdorf</t>
  </si>
  <si>
    <t>Datum:</t>
  </si>
  <si>
    <t>16. 4. 2019</t>
  </si>
  <si>
    <t>Zadavatel:</t>
  </si>
  <si>
    <t>IČ:</t>
  </si>
  <si>
    <t>00261718</t>
  </si>
  <si>
    <t>Město Varnsdorf</t>
  </si>
  <si>
    <t>DIČ:</t>
  </si>
  <si>
    <t>CZ00261718</t>
  </si>
  <si>
    <t>Zhotovitel:</t>
  </si>
  <si>
    <t xml:space="preserve"> </t>
  </si>
  <si>
    <t>Projektant:</t>
  </si>
  <si>
    <t>27221253</t>
  </si>
  <si>
    <t>HG partner s.r.o.</t>
  </si>
  <si>
    <t>CZ27221253</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</si>
  <si>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</si>
  <si>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</si>
  <si>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</si>
  <si>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</si>
  <si>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</si>
  <si>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</si>
  <si>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</si>
  <si>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</si>
  <si>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</si>
  <si>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</si>
  <si>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</si>
  <si>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</si>
  <si>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</si>
  <si>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</si>
  <si>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</si>
  <si>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</si>
  <si>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</si>
  <si>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</si>
  <si>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</si>
  <si>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</si>
  <si>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</si>
  <si>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</si>
  <si>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</si>
  <si>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</si>
  <si>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</si>
  <si>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</si>
  <si>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</si>
  <si>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</si>
  <si>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</si>
  <si>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</si>
  <si>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</si>
  <si>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</si>
  <si>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</si>
  <si>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</si>
  <si>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</si>
  <si>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</si>
  <si>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</si>
  <si>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</si>
  <si>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</si>
  <si>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</si>
  <si>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</si>
  <si>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</si>
  <si>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</si>
  <si>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</si>
  <si>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Stavidlo</t>
  </si>
  <si>
    <t>STA</t>
  </si>
  <si>
    <t>1</t>
  </si>
  <si>
    <t>{27384231-18cd-49f1-92a5-27905f7fc9df}</t>
  </si>
  <si>
    <t>2</t>
  </si>
  <si>
    <t>SO 02</t>
  </si>
  <si>
    <t>Zeď u stavidla</t>
  </si>
  <si>
    <t>{66663da0-306a-4a94-88e2-dd9044092057}</t>
  </si>
  <si>
    <t>SO 03</t>
  </si>
  <si>
    <t>Zakrytý profil</t>
  </si>
  <si>
    <t>{2703b697-c863-459e-bcbb-68c0366dca82}</t>
  </si>
  <si>
    <t>SO 04</t>
  </si>
  <si>
    <t>Otevřený profil</t>
  </si>
  <si>
    <t>{691d378a-db20-440a-a8ea-0342492bd7dd}</t>
  </si>
  <si>
    <t>VON</t>
  </si>
  <si>
    <t>Vedlejší a ostatní náklady</t>
  </si>
  <si>
    <t>{4464c2a8-2377-44fa-ae02-2b512914135e}</t>
  </si>
  <si>
    <t>KRYCÍ LIST SOUPISU PRACÍ</t>
  </si>
  <si>
    <t>Objekt:</t>
  </si>
  <si>
    <t>SO 01 - Stavidlo</t>
  </si>
  <si>
    <t>REKAPITULACE ČLENĚNÍ SOUPISU PRACÍ</t>
  </si>
  <si>
    <t>Kód dílu - Popis</t>
  </si>
  <si>
    <t>Cena celkem [CZK]</t>
  </si>
  <si>
    <t>-1</t>
  </si>
  <si>
    <t>HSV - Práce a dodávky HSV</t>
  </si>
  <si>
    <t xml:space="preserve">    3 - Svislé a kompletní konstrukce</t>
  </si>
  <si>
    <t xml:space="preserve">    9 - Ostatní konstrukce a práce, bourání</t>
  </si>
  <si>
    <t xml:space="preserve">    998 - Přesun hmot</t>
  </si>
  <si>
    <t>PSV - Práce a dodávky PSV</t>
  </si>
  <si>
    <t xml:space="preserve">    767 - Konstrukce zámečnické</t>
  </si>
  <si>
    <t>M - Práce a dodávky M</t>
  </si>
  <si>
    <t xml:space="preserve">    35-M - Montáž čerpadel, kompr.a vodoh.zař.</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</si>
  <si>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</si>
  <si>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</si>
  <si>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</si>
  <si>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</si>
  <si>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</si>
  <si>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</si>
  <si>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</si>
  <si>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</si>
  <si>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</si>
  <si>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</si>
  <si>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</si>
  <si>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</si>
  <si>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</si>
  <si>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</si>
  <si>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</si>
  <si>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</si>
  <si>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</si>
  <si>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</si>
  <si>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</si>
  <si>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321311116</t>
  </si>
  <si>
    <t>Konstrukce vodních staveb z betonu prostého mrazuvzdorného tř. C 30/37</t>
  </si>
  <si>
    <t>m3</t>
  </si>
  <si>
    <t>CS ÚRS 2019 01</t>
  </si>
  <si>
    <t>4</t>
  </si>
  <si>
    <t>1519816873</t>
  </si>
  <si>
    <t>PP</t>
  </si>
  <si>
    <t>Konstrukce vodních staveb z betonu přehrad, jezů a plavebních komor, spodní stavby vodních elektráren, jader přehrad, odběrných věží a výpustných zařízení, opěrných zdí, šachet, šachtic a ostatních konstrukcí prostého pro prostředí s mrazovými cykly tř. C 30/37</t>
  </si>
  <si>
    <t>PSC</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</si>
  <si>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</si>
  <si>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P</t>
  </si>
  <si>
    <t xml:space="preserve">Poznámka k položce:_x000d_
- beton C30/37 XC4, XF3, XA1_x000d_
</t>
  </si>
  <si>
    <t>VV</t>
  </si>
  <si>
    <t xml:space="preserve">0,354 "F.4 VV - SO 01 - Obetonování stavidla  C30/37 XC4 XF3 XA1</t>
  </si>
  <si>
    <t>321351010</t>
  </si>
  <si>
    <t>Bednění konstrukcí vodních staveb rovinné - zřízení</t>
  </si>
  <si>
    <t>m2</t>
  </si>
  <si>
    <t>-244448547</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</si>
  <si>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</si>
  <si>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</si>
  <si>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1,32 "F.4 VV - SO 01 - Obetonování stavidla - bednění</t>
  </si>
  <si>
    <t>321352010</t>
  </si>
  <si>
    <t>Bednění konstrukcí vodních staveb rovinné - odstranění</t>
  </si>
  <si>
    <t>-912244590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</si>
  <si>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</si>
  <si>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9</t>
  </si>
  <si>
    <t>Ostatní konstrukce a práce, bourání</t>
  </si>
  <si>
    <t>953945112</t>
  </si>
  <si>
    <t>Kotvy mechanické M 8 dl 95 mm pro střední zatížení do betonu, ŽB nebo kamene s vyvrtáním otvoru</t>
  </si>
  <si>
    <t>kus</t>
  </si>
  <si>
    <t>2020068368</t>
  </si>
  <si>
    <t>Kotvy mechanické s vyvrtáním otvoru do betonu, železobetonu nebo tvrdého kamene pro střední zatížení průvlekové, velikost M 8, délka 95 mm</t>
  </si>
  <si>
    <t xml:space="preserve">Poznámka k souboru cen:_x000d_
1. V cenách jsou započteny i náklady na:_x000d_
a) rozměření, vrtání do betonu a spotřeba vrtáků,_x000d_
b) vyfoukání otvoru, osazení kotvy do vyznačené kotevní hloubky, dotažení matice pomocí klíče,_x000d_
c) dodávku mechanických kotev._x000d_
</t>
  </si>
  <si>
    <t>Poznámka k položce:_x000d_
- kotvení nerovnoramenného L profil 50x40x5 mm česlí</t>
  </si>
  <si>
    <t>2*(2+2) "D.13 Česle - kotva do betonu průvlaková; 2* počet (návodní +povodní)</t>
  </si>
  <si>
    <t>998</t>
  </si>
  <si>
    <t>Přesun hmot</t>
  </si>
  <si>
    <t>5</t>
  </si>
  <si>
    <t>998332011</t>
  </si>
  <si>
    <t>Přesun hmot pro úpravy vodních toků a kanály</t>
  </si>
  <si>
    <t>t</t>
  </si>
  <si>
    <t>-121697989</t>
  </si>
  <si>
    <t>Přesun hmot pro úpravy vodních toků a kanály, hráze rybníků apod. dopravní vzdálenost do 500 m</t>
  </si>
  <si>
    <t xml:space="preserve">Poznámka k souboru cen:_x000d_
1. Ceny jsou určeny pro jakoukoliv konstrukčně-materiálovou charakteristiku._x000d_
</t>
  </si>
  <si>
    <t>PSV</t>
  </si>
  <si>
    <t>Práce a dodávky PSV</t>
  </si>
  <si>
    <t>767</t>
  </si>
  <si>
    <t>Konstrukce zámečnické</t>
  </si>
  <si>
    <t>6</t>
  </si>
  <si>
    <t>767995115</t>
  </si>
  <si>
    <t>Montáž atypických zámečnických konstrukcí hmotnosti do 100 kg</t>
  </si>
  <si>
    <t>kg</t>
  </si>
  <si>
    <t>16</t>
  </si>
  <si>
    <t>1732485374</t>
  </si>
  <si>
    <t>Montáž ostatních atypických zámečnických konstrukcí hmotnosti přes 50 do 100 kg</t>
  </si>
  <si>
    <t xml:space="preserve">Poznámka k souboru cen:_x000d_
1. Určení cen se řídí hmotností jednotlivě montovaného dílu konstrukce._x000d_
</t>
  </si>
  <si>
    <t>Poznámka k položce:_x000d_
- vyhrazená změna závazku</t>
  </si>
  <si>
    <t xml:space="preserve">55 "D.13 Česle - hmotnost česlí </t>
  </si>
  <si>
    <t>7</t>
  </si>
  <si>
    <t>M</t>
  </si>
  <si>
    <t>M01.1</t>
  </si>
  <si>
    <t>ocelová konstrukce česlí - ocel S 235 s žárovým zinkováním ponorem tl. 70 µm</t>
  </si>
  <si>
    <t>kpl</t>
  </si>
  <si>
    <t>8</t>
  </si>
  <si>
    <t>-1470809717</t>
  </si>
  <si>
    <t>ocelová konstrukce česlí - ocel S 235 s žárovým zinkováním ponorem tl. 70 µm, včetně veškeré práce a nákladů na výrobu a dopravu česlí, osazovaných přímo na stavbě</t>
  </si>
  <si>
    <t>Poznámka k položce:_x000d_
- rozteč česlic 40 mm_x000d_
- rozměr 1400x1000 mm (š. x v.)</t>
  </si>
  <si>
    <t xml:space="preserve">1 "D.13 Česle - hmotnost česlí </t>
  </si>
  <si>
    <t>767995111</t>
  </si>
  <si>
    <t>Montáž atypických zámečnických konstrukcí hmotnosti do 5 kg</t>
  </si>
  <si>
    <t>1840528977</t>
  </si>
  <si>
    <t>Montáž ostatních atypických zámečnických konstrukcí hmotnosti do 5 kg</t>
  </si>
  <si>
    <t>2*(0,5+1,0)*3,5 "D.13 Česle - nerovnoramenný L profil 50x40x5 mm; 2* délka (návodní +povodní) * hmotnost/m</t>
  </si>
  <si>
    <t>2*0,1*0,5 "D.13 Česle - závitová tyč M10 pro zajištění česlí; 2* délka * hmotnost/m</t>
  </si>
  <si>
    <t>2*2*0,01 "D.13 Česle - matice na závitovou tyč M10 pro zajištění česlí; 2* počet tyčí * hmotnost</t>
  </si>
  <si>
    <t>Součet</t>
  </si>
  <si>
    <t>M130110</t>
  </si>
  <si>
    <t>nerezový L profil ocelový 1.4301 50x40x5mm</t>
  </si>
  <si>
    <t>-891012928</t>
  </si>
  <si>
    <t>Poznámka k položce:_x000d_
- vč. otvorů pro kotvy a závitovou tyč_x000d_
- váha 3,5 kg/m</t>
  </si>
  <si>
    <t>2*(0,5+1,0)*(3,5/1000) "D.13 Česle - nerovnoramenný L profil 50x40x5 mm; 2* délka (návodní +povodní) * hmotnost/m</t>
  </si>
  <si>
    <t>10</t>
  </si>
  <si>
    <t>M311970</t>
  </si>
  <si>
    <t>tyč závitová nerez DIN 975 M10</t>
  </si>
  <si>
    <t>m</t>
  </si>
  <si>
    <t>746747082</t>
  </si>
  <si>
    <t>Poznámka k položce:_x000d_
- hmotnost 0,5 kg/m</t>
  </si>
  <si>
    <t>2*0,1 "D.13 Česle - závitová tyč M10 pro zajištění česlí; 2* délka</t>
  </si>
  <si>
    <t>11</t>
  </si>
  <si>
    <t>31111018</t>
  </si>
  <si>
    <t>matice nerezová šestihranná M10</t>
  </si>
  <si>
    <t>100 kus</t>
  </si>
  <si>
    <t>-1967364892</t>
  </si>
  <si>
    <t>2*2/100 "D.13 Česle - matice na závitovou tyč M10 pro zajištění česlí; 2* počet tyčí</t>
  </si>
  <si>
    <t>12</t>
  </si>
  <si>
    <t>998767101</t>
  </si>
  <si>
    <t>Přesun hmot tonážní pro zámečnické konstrukce v objektech v do 6 m</t>
  </si>
  <si>
    <t>1305533134</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</si>
  <si>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</si>
  <si>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</si>
  <si>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Práce a dodávky M</t>
  </si>
  <si>
    <t>35-M</t>
  </si>
  <si>
    <t>Montáž čerpadel, kompr.a vodoh.zař.</t>
  </si>
  <si>
    <t>13</t>
  </si>
  <si>
    <t>R3503400</t>
  </si>
  <si>
    <t>Montáž vřetenového šoupátka 1400x1800 mm, včetně dodávky vřetenového šoupátka</t>
  </si>
  <si>
    <t>64</t>
  </si>
  <si>
    <t>-1074644009</t>
  </si>
  <si>
    <t>Montáž vřetenového šoupátka 1400x1800 mm s nestoupajícím vřetenem, s uzavřenou rámovou konstrukcí, 3-stranně těsnící dle DIN 19569, díl 4, třída 3, osazené do betonové konstrukce, materiál nerez 1.4301, s ovládáním ručním kolem, včetně dodávky vřetenového šoupátka, včetně dodávky veškerého dalšího nutného materiálu</t>
  </si>
  <si>
    <t>SO 02 - Zeď u stavidla</t>
  </si>
  <si>
    <t xml:space="preserve">    1 - Zemní práce</t>
  </si>
  <si>
    <t xml:space="preserve">    2 - Zakládání</t>
  </si>
  <si>
    <t xml:space="preserve">    4 - Vodorovné konstrukce</t>
  </si>
  <si>
    <t xml:space="preserve">    997 - Přesun sutě</t>
  </si>
  <si>
    <t xml:space="preserve">    23-M - Montáže potrubí</t>
  </si>
  <si>
    <t>Zemní práce</t>
  </si>
  <si>
    <t>119003227</t>
  </si>
  <si>
    <t>Mobilní plotová zábrana vyplněná dráty výšky do 2,2 m pro zabezpečení výkopu zřízení</t>
  </si>
  <si>
    <t>-1694521431</t>
  </si>
  <si>
    <t>Pomocné konstrukce při zabezpečení výkopu svislé ocelové mobilní oplocení, výšky do 2,2 m panely vyplněné dráty zřízení</t>
  </si>
  <si>
    <t xml:space="preserve">Poznámka k souboru cen:_x000d_
1. V ceně zřízení -2121, -2131, -2411, -3211, -3212, -3213, -3215, -3217, -3121, -3223, -3227 jsou započteny i náklady na opotřebení._x000d_
2. V ceně zřízení mobilního oplocení -3211, -3213, -3217, -3223, -3227 je zahrnuto i opotřebení betonové patky, vzpěry, spojky._x000d_
3. Položku -2411 lze použít pouze pro šířku výkopu do 1,0 m._x000d_
4. V položce -3131 jsou započteny i náklady na dřevěný sloupek._x000d_
5. U položek -2311, -4111, -4121 je uvažováno se 100% opotřebením. Bezpečný vlez nebo výlez se zpravidla umisťuje po 20 m délky výkopu._x000d_
6. Položky tohoto souboru cen jsou určeny k ocenění pomocných konstrukcí sloužících k zabezpečení výkopů (BOZP) na veřejných prostranstvích (v obcích, na komunikacích apod.). Položky nelze užít k ocenění zařízení staveniště, pokud se toto oceňuje pomocí VRN._x000d_
</t>
  </si>
  <si>
    <t>5+1 " Provizorní oplocení</t>
  </si>
  <si>
    <t>119003228</t>
  </si>
  <si>
    <t>Mobilní plotová zábrana vyplněná dráty výšky do 2,2 m pro zabezpečení výkopu odstranění</t>
  </si>
  <si>
    <t>-2135568561</t>
  </si>
  <si>
    <t>Pomocné konstrukce při zabezpečení výkopu svislé ocelové mobilní oplocení, výšky do 2,2 m panely vyplněné dráty odstranění</t>
  </si>
  <si>
    <t>120901103</t>
  </si>
  <si>
    <t>Bourání zdiva cihelného nebo smíšeného v odkopávkách nebo prokopávkách na MC ručně</t>
  </si>
  <si>
    <t>351595359</t>
  </si>
  <si>
    <t>Bourání konstrukcí v odkopávkách a prokopávkách s přemístěním suti na hromady na vzdálenost do 20 m nebo s naložením na dopravní prostředek ručně ze zdiva cihelného nebo smíšeného na maltu cementovou</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</si>
  <si>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přístup._x000d_
2. Ceny nelze použít pro bourání konstrukcí ze zdiva nebo betonu jako pro samostatnou stavební práci, i když jsou bourané konstrukce pod úrovní terénu, jako např. zdi, stropy a klenby v suterénu._x000d_
3. Vodorovné přemístění materiálu nad 20 m z rozbouraných konstrukcí ve výkopišti se oceňuje jako přemístění výkopku z hornin tř. 5 až 7 cenami souboru cen 162 . 0-1 . Vodorovné přemístění výkopku._x000d_
4. Svislé přemístění materiálu z rozbouraných konstrukcí ve výkopišti se oceňuje jako přemístění výkopku z hornin tř. 5 až 7 cenami souboru cen 161 10-11 Svislé přemístění výkopku._x000d_
5. Ceny nelze použít pro bourání konstrukcí pod vodou; toto bourání se ocení individuálně._x000d_
6. Objem vybouraného materiálu pro přemístění se rovná objemu konstrukcí před rozbouráním._x000d_
7. Vzdálenost vodorovného přemístění se určuje od těžiště původní konstrukce do těžiště skládky._x000d_
</t>
  </si>
  <si>
    <t>2,96 "F.4 tab VV - SO 02 Bourání - cihelné zdivo</t>
  </si>
  <si>
    <t>120901113</t>
  </si>
  <si>
    <t>Bourání zdiva kamenného v odkopávkách nebo prokopávkách na MC ručně</t>
  </si>
  <si>
    <t>1208536938</t>
  </si>
  <si>
    <t>Bourání konstrukcí v odkopávkách a prokopávkách s přemístěním suti na hromady na vzdálenost do 20 m nebo s naložením na dopravní prostředek ručně ze zdiva kamenného, pro jakýkoliv druh kamene na maltu cementovou</t>
  </si>
  <si>
    <t>1,36 "F.4 VV - SO 02 Bourání - bourání prahu ve dně - kámen na MC</t>
  </si>
  <si>
    <t>0,17 "F.4 VV - SO 02 Bourání - bourání obkladu zdi na PB</t>
  </si>
  <si>
    <t>120901114</t>
  </si>
  <si>
    <t>Bourání zdiva kamenného v odkopávkách nebo prokopávkách na sucho ručně</t>
  </si>
  <si>
    <t>-303338249</t>
  </si>
  <si>
    <t>Bourání konstrukcí v odkopávkách a prokopávkách s přemístěním suti na hromady na vzdálenost do 20 m nebo s naložením na dopravní prostředek ručně ze zdiva kamenného, pro jakýkoliv druh kamene na sucho</t>
  </si>
  <si>
    <t>Poznámka k položce:_x000d_
- bourání stávajících opěrných zdí</t>
  </si>
  <si>
    <t>2,23 "F.4 tab VV - SO 02 Bourání - zdivo na sucho</t>
  </si>
  <si>
    <t>124203101</t>
  </si>
  <si>
    <t>Vykopávky do 1000 m3 pro koryta vodotečí v hornině tř. 3</t>
  </si>
  <si>
    <t>154251182</t>
  </si>
  <si>
    <t>Vykopávky pro koryta vodotečí s přehozením výkopku na vzdálenost do 3 m nebo s naložením na dopravní prostředek v hornině tř. 3 do 1 000 m3</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</si>
  <si>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Ceny nelze použít pro:_x000d_
a) vykopávky koryt vodotečí, které jsou dle projektu pod úrovní pracovní hladiny vody; tyto zemní práce se oceňují cenami souboru cen 127 . 0-11 Vykopávky pod vodou strojně části A 01 tohoto katalogu,_x000d_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pažení;_x000d_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katalogu,_x000d_
d) hloubení zatrubněných nebo zastropených koryt vodotečí; tyto práce se oceňují cenami souboru cen 123 . 0-21 Vykopávky zářezů se šikmými stěnami pro podzemní vedení části A 02_x000d_
3. V cenách jsou započteny náklady na svislé přemístění výkopku do 4 m. Svislé přemístění z hloubky přes 4 m se oceňuje podle projektu (rampy, přehození apod.)._x000d_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katalogu._x000d_
5. Pro volbu ceny je rozhodující součet vykopávek pro koryta vodotečí, oceňovaných cenami tohoto souboru cen, zatrubněných koryt vodotečí, oceňovaných podle pozn. č. 2 odst. d) i zapažených vykopávek oceňovaných podle pozn. č. 2 odst. b) tohoto souboru cen._x000d_
</t>
  </si>
  <si>
    <t>11,83 "F.4 tab VV - SO 02 Výkop</t>
  </si>
  <si>
    <t>3,68 "F.4 VV - SO 02 Výkop dna (PF 15)</t>
  </si>
  <si>
    <t>2,31 "F.4 VV - SO 02 Výkop dna před náhonem</t>
  </si>
  <si>
    <t>124203109</t>
  </si>
  <si>
    <t>Příplatek k vykopávkám pro koryta vodotečí v hornině tř. 3 za lepivost</t>
  </si>
  <si>
    <t>-927917170</t>
  </si>
  <si>
    <t>Vykopávky pro koryta vodotečí s přehozením výkopku na vzdálenost do 3 m nebo s naložením na dopravní prostředek v hornině tř. 3 Příplatek k cenám za lepivost horniny tř. 3</t>
  </si>
  <si>
    <t>162201102</t>
  </si>
  <si>
    <t>Vodorovné přemístění do 50 m výkopku/sypaniny z horniny tř. 1 až 4</t>
  </si>
  <si>
    <t>-364167967</t>
  </si>
  <si>
    <t>Vodorovné přemístění výkopku nebo sypaniny po suchu na obvyklém dopravním prostředku, bez naložení výkopku, avšak se složením bez rozhrnutí z horniny tř. 1 až 4 na vzdálenost přes 20 do 50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</si>
  <si>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</si>
  <si>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Poznámka k položce:_x000d_
- odvoz na mezideponii a zpět</t>
  </si>
  <si>
    <t>2*2,63 "F.4 tab VV - SO 02 Zpětný zásyp; odvoz na mezi deponii a zpět</t>
  </si>
  <si>
    <t>167101101</t>
  </si>
  <si>
    <t>Nakládání výkopku z hornin tř. 1 až 4 do 100 m3</t>
  </si>
  <si>
    <t>-196905049</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</si>
  <si>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</si>
  <si>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</si>
  <si>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Poznámka k položce:_x000d_
- naložení výkopku na mezideponii</t>
  </si>
  <si>
    <t>2,63 "F.4 tab VV - SO 02 Zpětný zásyp; nakládání na deponii</t>
  </si>
  <si>
    <t>174101101</t>
  </si>
  <si>
    <t>Zásyp jam, šachet rýh nebo kolem objektů sypaninou se zhutněním</t>
  </si>
  <si>
    <t>1137814572</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</si>
  <si>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</si>
  <si>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</si>
  <si>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 xml:space="preserve">Poznámka k položce:_x000d_
- zásyp prostoru za rubem zdi: zeminy hutněny na 95% PS_x000d_
</t>
  </si>
  <si>
    <t>2,63 "F.4 tab VV - SO 02 Zpětný zásyp za rubem zdi</t>
  </si>
  <si>
    <t>1,56 "F.4 tab VV - SO 02 Nepropustná zemina za rubem zdi</t>
  </si>
  <si>
    <t>581251100</t>
  </si>
  <si>
    <t>jíl surový kusový</t>
  </si>
  <si>
    <t>-618281179</t>
  </si>
  <si>
    <t>Poznámka k položce:_x000d_
 - nepropustná zemina za rubem zdi</t>
  </si>
  <si>
    <t>1,56*1,8 "F.4 tab VV - SO 02 Nepropustná zemina</t>
  </si>
  <si>
    <t>181301102</t>
  </si>
  <si>
    <t>Rozprostření ornice tl vrstvy do 150 mm pl do 500 m2 v rovině nebo ve svahu do 1:5</t>
  </si>
  <si>
    <t>1634526708</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</si>
  <si>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</si>
  <si>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</si>
  <si>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Poznámka k položce:_x000d_
- tl. 150 mm</t>
  </si>
  <si>
    <t>2,54 "F.4 tab VV - SO 02 Ohumusování a osetí</t>
  </si>
  <si>
    <t>10364101</t>
  </si>
  <si>
    <t xml:space="preserve">zemina pro terénní úpravy -  ornice</t>
  </si>
  <si>
    <t>96269269</t>
  </si>
  <si>
    <t xml:space="preserve">2,54*0,15*1,8 "F.4 tab VV - SO 02 Ohumusování a osetí;  plocha * tl. * obj. hm.</t>
  </si>
  <si>
    <t>14</t>
  </si>
  <si>
    <t>181411131</t>
  </si>
  <si>
    <t>Založení parkového trávníku výsevem plochy do 1000 m2 v rovině a ve svahu do 1:5</t>
  </si>
  <si>
    <t>-1953564862</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</si>
  <si>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</si>
  <si>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</si>
  <si>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</si>
  <si>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</si>
  <si>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50536829</t>
  </si>
  <si>
    <t>2,54*0,025 'Přepočtené koeficientem množství</t>
  </si>
  <si>
    <t>R151102</t>
  </si>
  <si>
    <t xml:space="preserve">Zřízení příložného pažení stěn výkopu, včetně rozepření dle TZ, včetně odstranění </t>
  </si>
  <si>
    <t>156202922</t>
  </si>
  <si>
    <t>Poznámka k položce:_x000d_
- dle TZ_x000d_
- včetně aktivace pažení</t>
  </si>
  <si>
    <t>5,24 "F.4 tab VV - SO 02 Pažení</t>
  </si>
  <si>
    <t>17</t>
  </si>
  <si>
    <t>R162701.1</t>
  </si>
  <si>
    <t>Vodorovné přemístění výkopku vč. uložení na skládku (poplatku) dle platné legislativy</t>
  </si>
  <si>
    <t>-146189599</t>
  </si>
  <si>
    <t>Mezisoučet</t>
  </si>
  <si>
    <t>-2,63 "F.4 tab VV - SO 02 Zpětný zásyp</t>
  </si>
  <si>
    <t>18</t>
  </si>
  <si>
    <t>R162701.2</t>
  </si>
  <si>
    <t>Vodorovné přemístění kamene vč. uložení na skládku (poplatku) dle platné legislativy</t>
  </si>
  <si>
    <t>-1692045755</t>
  </si>
  <si>
    <t>Zakládání</t>
  </si>
  <si>
    <t>19</t>
  </si>
  <si>
    <t>R2159011</t>
  </si>
  <si>
    <t>Zhutnění podloží - základové spáry do 95% PS</t>
  </si>
  <si>
    <t>1680925192</t>
  </si>
  <si>
    <t xml:space="preserve">Poznámka k souboru cen:_x000d_
1. Cena je určena pro zhutnění ploch vodorovných nebo ve sklonu do 1 : 5, je-li předepsáno zhutnění_x000d_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</si>
  <si>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Poznámka k položce:_x000d_
- vč. odstranění kamenů přesahujících průměr 50-80 mm</t>
  </si>
  <si>
    <t>8,09 "F.4 tab VV - SO 02 Podkladní beton C12/15</t>
  </si>
  <si>
    <t>20</t>
  </si>
  <si>
    <t>R278311</t>
  </si>
  <si>
    <t>Zainjektování technologických prostupů (otvorů po "šuptyčích") cementovou směsí</t>
  </si>
  <si>
    <t>-206049070</t>
  </si>
  <si>
    <t>Poznámka k položce:_x000d_
- malta zálivková cementová C30/37</t>
  </si>
  <si>
    <t>321321116</t>
  </si>
  <si>
    <t>Konstrukce vodních staveb ze ŽB mrazuvzdorného tř. C 30/37</t>
  </si>
  <si>
    <t>-352974283</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</si>
  <si>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</si>
  <si>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 xml:space="preserve">5,33 "F.4 tab VV - SO 02 - Základ ŽB  C30/37 XC4 XF3 XA1</t>
  </si>
  <si>
    <t xml:space="preserve">8,39 "F.4 tab VV - SO 02 - Dřík ŽB  C30/37 XC4 XF3 XA1</t>
  </si>
  <si>
    <t>22</t>
  </si>
  <si>
    <t>1612242371</t>
  </si>
  <si>
    <t>30,27 "F.4 tab VV - SO 02 - Bednění</t>
  </si>
  <si>
    <t>23</t>
  </si>
  <si>
    <t>1955687950</t>
  </si>
  <si>
    <t>24</t>
  </si>
  <si>
    <t>321366111</t>
  </si>
  <si>
    <t>Výztuž železobetonových konstrukcí vodních staveb z oceli 10 505 D do 12 mm</t>
  </si>
  <si>
    <t>-821748982</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</si>
  <si>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</si>
  <si>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</si>
  <si>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178,5*0,89/1000 "F.4 VV - SO 02 Výztuž - zeď pod pororoštem - R12; délka * hm./m</t>
  </si>
  <si>
    <t>102,54*0,89/1000 "F.4 VV - SO 02 Výztuž - zeď u stavidla - R12; délka * hm./m</t>
  </si>
  <si>
    <t>111,84*0,89/1000 "F.4 VV - SO 02 Výztuž - zeď pod pororoštem - R12; délka * hm./m</t>
  </si>
  <si>
    <t>25</t>
  </si>
  <si>
    <t>321368211</t>
  </si>
  <si>
    <t>Výztuž železobetonových konstrukcí vodních staveb ze svařovaných sítí</t>
  </si>
  <si>
    <t>-1305067206</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</si>
  <si>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</si>
  <si>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12,32*7,9/1000 "F.4 VV - SO 02 Výztuž - zeď pod pororoštem - kari síť; plocha * hm./m2</t>
  </si>
  <si>
    <t>26</t>
  </si>
  <si>
    <t>R3212133</t>
  </si>
  <si>
    <t>Zdivo nadzákladové z lomového kamene vodních staveb s vyspárováním na maltu MC 30</t>
  </si>
  <si>
    <t>-716591477</t>
  </si>
  <si>
    <t>Zdivo nadzákladové z lomového kamene vodních staveb z lomového kamene lomařsky upraveného s vyspárováním, na cementovou maltu MC 30</t>
  </si>
  <si>
    <t xml:space="preserve">Poznámka k položce:_x000d_
- vyzděné a vyspárované na MC 30 sa kamenivem frakce 0-3 mm, vlastnosti MC budou zlepšeny přidáním reaktivního zušlechťovače malty, dle technické zprávy_x000d_
- spárování bude provedeno 1 cm pod líc kamene_x000d_
- materiál kámen vhodný pro vodní stavby, tloušťka nejméně 250 mm_x000d_
- spáry budou po zavadnutí před spárováním proškrábnuty na hloubku 50-70 mm a vyčištěny tlakovou vodou o tlaku 200 barů_x000d_
</t>
  </si>
  <si>
    <t>4,49 "F.4 tab VV - SO 02 Kamenný obklad tl. 0,3 a 0,35 m na MC</t>
  </si>
  <si>
    <t>Vodorovné konstrukce</t>
  </si>
  <si>
    <t>27</t>
  </si>
  <si>
    <t>421662113</t>
  </si>
  <si>
    <t>Spojování kontaktních spár dílců lepením epoxidovým tmelem</t>
  </si>
  <si>
    <t>2057759410</t>
  </si>
  <si>
    <t>Spojování kontaktních spár dílců všech tvarů a velikostí lepením epoxidovým tmelem</t>
  </si>
  <si>
    <t xml:space="preserve">Poznámka k souboru cen:_x000d_
1. Plocha je dána plochou kontaktní spáry._x000d_
</t>
  </si>
  <si>
    <t xml:space="preserve">Poznámka k položce:_x000d_
- viz D.8 Stavidlo a zeď u stavidla,  D.10 Zábradlí_x000d_
- kotvení 2 sloupků do ŽB zdi</t>
  </si>
  <si>
    <t>2*(0,2*0,2) "D.10 Zábradlí - kotvení, plastmalta pod podkladní desku; počet sloupků * rozměr</t>
  </si>
  <si>
    <t>28</t>
  </si>
  <si>
    <t>451315114</t>
  </si>
  <si>
    <t>Podkladní nebo výplňová vrstva z betonu C 12/15 tl do 100 mm</t>
  </si>
  <si>
    <t>1583564887</t>
  </si>
  <si>
    <t>Podkladní a výplňové vrstvy z betonu prostého tloušťky do 100 mm, z betonu C 12/15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</si>
  <si>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</si>
  <si>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Poznámka k položce:_x000d_
- beton C12/15 X0</t>
  </si>
  <si>
    <t>8,09 "F.4 tab VV SO 02 - Podkladní beton C12/15 X0, tl. 0,1 m</t>
  </si>
  <si>
    <t>29</t>
  </si>
  <si>
    <t>R462512</t>
  </si>
  <si>
    <t>Zához z lomového kamene s prosypáním ŠTP z terénu hmotnost do 200 kg</t>
  </si>
  <si>
    <t>-1124099290</t>
  </si>
  <si>
    <t>Zához z lomového kamene neupraveného záhozového s prosypáním ŠTP z terénu, hmotnosti jednotlivých kamenů do 200 kg</t>
  </si>
  <si>
    <t xml:space="preserve">Poznámka k souboru cen:_x000d_
1. Ceny lze použít i pro záhozovou patku z lomového kamene._x000d_
2. Ceny neplatí pro zřízení konstrukce balvanitého skluzu; tento se oceňuje cenou 467 51-0111 Balvanitý skluz z lomového kamene._x000d_
3. V cenách jsou započteny i náklady na úpravu jednotlivých velkých kamenů hmotnosti přes 500 kg dodatečným rozpojením na místě uložení._x000d_
4. Množství měrných jednotek_x000d_
a) záhozu se stanoví v m3 konstrukce záhozu,_x000d_
b) příplatků se stanoví v m2 upravovaných ploch záhozu._x000d_
</t>
  </si>
  <si>
    <t>Poznámka k položce:_x000d_
- materiál žula/čedič</t>
  </si>
  <si>
    <t>2,19 "F.4 VV - SO 02 Kamenný zához 80-200 kg s prosypáním ŠTP</t>
  </si>
  <si>
    <t>30</t>
  </si>
  <si>
    <t>465513327</t>
  </si>
  <si>
    <t>Dlažba z lomového kamene na cementovou maltu s vyspárováním tl 300 mm pro hydromeliorace</t>
  </si>
  <si>
    <t>-96412139</t>
  </si>
  <si>
    <t>Dlažba z lomového kamene lomařsky upraveného na cementovou maltu, s vyspárováním cementovou maltou, tl. kamene 300 mm</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</si>
  <si>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</si>
  <si>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Poznámka k položce:_x000d_
- kámen vhodný pro vodní stavby, ds 300 mm</t>
  </si>
  <si>
    <t>0,49/0,35 "F.4 tab VV - SO 02 Kamenná dlažba tl. 0,35m; objem/tl.</t>
  </si>
  <si>
    <t>31</t>
  </si>
  <si>
    <t>931992121</t>
  </si>
  <si>
    <t>Výplň dilatačních spár z extrudovaného polystyrénu tl 20 mm</t>
  </si>
  <si>
    <t>-854799865</t>
  </si>
  <si>
    <t>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</si>
  <si>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</si>
  <si>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2,0 "F.4 VV SO 02 - dilatační spára - extrudovaný polystyren</t>
  </si>
  <si>
    <t>32</t>
  </si>
  <si>
    <t>953171031</t>
  </si>
  <si>
    <t>Osazování stupadel z betonářské oceli nebo litinových nádrže</t>
  </si>
  <si>
    <t>-610342801</t>
  </si>
  <si>
    <t>Osazování kovových předmětů stupadel z betonářské oceli nebo litinových</t>
  </si>
  <si>
    <t>6 "D.7 Pororošt - šachtové stupadlo</t>
  </si>
  <si>
    <t>33</t>
  </si>
  <si>
    <t>55243810</t>
  </si>
  <si>
    <t>stupadlo ocelové s PE povlakem forma A - P152 mm</t>
  </si>
  <si>
    <t>-1120083696</t>
  </si>
  <si>
    <t>34</t>
  </si>
  <si>
    <t>953961118</t>
  </si>
  <si>
    <t>Kotvy chemickým tmelem M 30 hl 270 mm do betonu, ŽB nebo kamene s vyvrtáním otvoru</t>
  </si>
  <si>
    <t>1130316757</t>
  </si>
  <si>
    <t>Kotvy chemické s vyvrtáním otvoru do betonu, železobetonu nebo tvrdého kamene tmel, velikost M 30, hloubka 270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</si>
  <si>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</si>
  <si>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6*2 "D.7 Pororošt - šachtové stupadlo; počet stupadel*2</t>
  </si>
  <si>
    <t>35</t>
  </si>
  <si>
    <t>R93199410</t>
  </si>
  <si>
    <t>Těsnění dilatační spáry betonové konstrukce vnitřním těsnicím pásem</t>
  </si>
  <si>
    <t>-711318909</t>
  </si>
  <si>
    <t>Těsnění spáry betonové konstrukce pásy, profily, tmely těsnicím pásem vnitřním, spáry dilatační</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</si>
  <si>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</si>
  <si>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Poznámka k položce:_x000d_
- vnitřní PVC pás do dilatačních spár, typ dle DIN 18541 D500 DIN</t>
  </si>
  <si>
    <t>4,16 "F.4 VV SO 02 - dilatační spára - vnitřní PVC pás</t>
  </si>
  <si>
    <t>36</t>
  </si>
  <si>
    <t>931994132</t>
  </si>
  <si>
    <t>Těsnění dilatační spáry betonové konstrukce silikonovým tmelem do pl 4,0 cm2</t>
  </si>
  <si>
    <t>-1914259069</t>
  </si>
  <si>
    <t>Těsnění spáry betonové konstrukce pásy, profily, tmely tmelem silikonovým spáry dilatační do 4,0 cm2</t>
  </si>
  <si>
    <t>4,16 "F.4 VV SO 02 - dilatační spára - trvale pružný tmel</t>
  </si>
  <si>
    <t>37</t>
  </si>
  <si>
    <t>R9361721</t>
  </si>
  <si>
    <t xml:space="preserve">Osazení kovových doplňků mostního vybavení - roštů a rámů do 50 kg </t>
  </si>
  <si>
    <t>-1271876393</t>
  </si>
  <si>
    <t xml:space="preserve">Osazení kovových doplňků mostního vybavení jednotlivě roštů a rámů do 50 kg </t>
  </si>
  <si>
    <t xml:space="preserve">Poznámka k souboru cen:_x000d_
1. V cenách jsou započteny náklady na rozměření a osazení kovového doplňku ke konstrukci, do lože nebo do otvoru, případně do výztuže, vyrovnání s upevněním svarem nebo vázáním k výztuži, případně vyrovnání a upevnění šroubem - svorníkem ke konstrukci._x000d_
2. V cenách nejsou započteny náklady na:_x000d_
a) vrtání otvorů do betonu s osazením hmoždinek, tyto se oceňují souborem cen 953 99- . . Osazení hmoždinek do betonu,_x000d_
b) lože z plastbetonu, tyto se oceňují souborem cen 451 47- . 1 Podkladní vrstva plastbetonová,_x000d_
c) kovové doplňky do bednění (kotevní lišty), tyto se oceňují souborem cen 953 94-32 Kotvení závěsů do bednění,_x000d_
d) kovové věšáky objímky odvodnění, tyto se oceňují souborem cen 936 94-39 Montáž věšákového závěsu odvodnění mostu._x000d_
</t>
  </si>
  <si>
    <t>Poznámka k položce:_x000d_
 - viz. D.7 Pororošt</t>
  </si>
  <si>
    <t>38</t>
  </si>
  <si>
    <t>M02.1</t>
  </si>
  <si>
    <t>Dosedací ocelová konstrukce pro rošt</t>
  </si>
  <si>
    <t>ks</t>
  </si>
  <si>
    <t>2039057567</t>
  </si>
  <si>
    <t>Poznámka k položce:_x000d_
- dvojice nerovnoramenných L profilů 50x40x5 mm dl. 1,04 m, 4 ks průtů R10 dl. 200 mm_x000d_
- dvojice plechů s otvorem pro možnost uzamčení a dvojice pantů_x000d_
- výroba a materiál_x000d_
- viz D.1 TZ a D.7 pororošt</t>
  </si>
  <si>
    <t>39</t>
  </si>
  <si>
    <t>941111111</t>
  </si>
  <si>
    <t>Montáž lešení řadového trubkového lehkého s podlahami zatížení do 200 kg/m2 š do 0,9 m v do 10 m</t>
  </si>
  <si>
    <t>-1624314661</t>
  </si>
  <si>
    <t>Montáž lešení řadového trubkového lehkého pracovního s podlahami s provozním zatížením tř. 3 do 200 kg/m2 šířky tř. W06 od 0,6 do 0,9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</si>
  <si>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</si>
  <si>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 xml:space="preserve">4,62 "F4 VV SO 02 - Lešení  - LB zeď</t>
  </si>
  <si>
    <t>40</t>
  </si>
  <si>
    <t>941111811</t>
  </si>
  <si>
    <t>Demontáž lešení řadového trubkového lehkého s podlahami zatížení do 200 kg/m2 š do 0,9 m v do 10 m</t>
  </si>
  <si>
    <t>-86415435</t>
  </si>
  <si>
    <t>Demontáž lešení řadového trubkového lehkého pracovního s podlahami s provozním zatížením tř. 3 do 200 kg/m2 šířky tř. W06 od 0,6 do 0,9 m, výšky do 10 m</t>
  </si>
  <si>
    <t xml:space="preserve">Poznámka k souboru cen:_x000d_
1. Demontáž lešení řadového trubkového lehkého výšky přes 25 m se oceňuje individuálně._x000d_
</t>
  </si>
  <si>
    <t>41</t>
  </si>
  <si>
    <t>R9411112</t>
  </si>
  <si>
    <t>Příplatek k lešení řadovému trubkovému lehkému s podlahami š 0,9 m v 10 m za použití po celou dobu výstavby</t>
  </si>
  <si>
    <t>-719371080</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</si>
  <si>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protilehlému_x000d_
 volnému okraji podlahy nebo mezi vnitřními líci._x000d_
</t>
  </si>
  <si>
    <t>42</t>
  </si>
  <si>
    <t>953334121</t>
  </si>
  <si>
    <t>Bobtnavý pásek do pracovních spar betonových kcí bentonitový 20 x 25 mm</t>
  </si>
  <si>
    <t>881727244</t>
  </si>
  <si>
    <t>Bobtnavý pásek do pracovních spar betonových konstrukcí bentonitový, rozměru 20 x 25 mm</t>
  </si>
  <si>
    <t xml:space="preserve">Poznámka k souboru cen:_x000d_
1. V cenách jsou započteny i náklady na očištění pracovní spáry, nanesení lepícího tmelu, u bentonitových pásků překrytí pásky upevňovací mřížkou a ukotvení hřeby do betonu._x000d_
</t>
  </si>
  <si>
    <t>4,5 "F.4 VV SO 02 - pracovní spára - těsnící bobtnavý pás</t>
  </si>
  <si>
    <t>9,09 "F.4 VV SO 02 - napojení na původní konstrukci - těsnící bobtnavý pás</t>
  </si>
  <si>
    <t>43</t>
  </si>
  <si>
    <t>953334423</t>
  </si>
  <si>
    <t>Těsnící plech do pracovních spar betonových kcí s bitumenovým povrchem oboustranným š 160 mm</t>
  </si>
  <si>
    <t>439956888</t>
  </si>
  <si>
    <t>Těsnící plech do pracovních spar betonových konstrukcí horizontálních i vertikálních (podlaha - zeď, zeď - strop a technologických) délky do 2,5 m s nožičkou s bitumenovým povrchem oboustranným, šířky 160 mm</t>
  </si>
  <si>
    <t xml:space="preserve">Poznámka k položce:_x000d_
- oboustranně pozinkovaný těsnící plech s elastickým povrstvením, šířka 167 mm, 1 ks na profil spáry_x000d_
</t>
  </si>
  <si>
    <t>4,0 "F.4 VV SO 02 - pracovní spára - oboustranně pozinkovaný těsnící plech</t>
  </si>
  <si>
    <t>44</t>
  </si>
  <si>
    <t>953961113</t>
  </si>
  <si>
    <t>Kotvy chemickým tmelem M 12 hl 110 mm do betonu, ŽB nebo kamene s vyvrtáním otvoru</t>
  </si>
  <si>
    <t>-2058528831</t>
  </si>
  <si>
    <t>Kotvy chemické s vyvrtáním otvoru do betonu, železobetonu nebo tvrdého kamene tmel, velikost M 12, hloubka 110 mm</t>
  </si>
  <si>
    <t xml:space="preserve">Poznámka k položce:_x000d_
- viz D.8 Stavidlo a zeď u stavidla,  D.10 Zábradlí_x000d_
- kotvení 3 sloupků do ŽB zdi</t>
  </si>
  <si>
    <t xml:space="preserve">3*4  "D.10 Zábradlí - kotvení; počet sloupků * počet kotev na sloupek</t>
  </si>
  <si>
    <t>45</t>
  </si>
  <si>
    <t>953965121</t>
  </si>
  <si>
    <t>Kotevní šroub pro chemické kotvy M 12 dl 160 mm</t>
  </si>
  <si>
    <t>-934818982</t>
  </si>
  <si>
    <t>Kotvy chemické s vyvrtáním otvoru kotevní šrouby pro chemické kotvy, velikost M 12, délka 160 mm</t>
  </si>
  <si>
    <t>46</t>
  </si>
  <si>
    <t>985131111</t>
  </si>
  <si>
    <t>Očištění ploch stěn, rubu kleneb a podlah tlakovou vodou</t>
  </si>
  <si>
    <t>1640335549</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</si>
  <si>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</si>
  <si>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 xml:space="preserve">Poznámka k položce:_x000d_
tlak 200 - 300  bar</t>
  </si>
  <si>
    <t>13,30 "F.4 tab VV - SO 02 Očištění tlakovou vodou</t>
  </si>
  <si>
    <t>47</t>
  </si>
  <si>
    <t>985323112</t>
  </si>
  <si>
    <t>Spojovací můstek reprofilovaného betonu na cementové bázi tl 2 mm</t>
  </si>
  <si>
    <t>-1680862961</t>
  </si>
  <si>
    <t>Spojovací můstek reprofilovaného betonu na cementové bázi, tloušťky 2 mm</t>
  </si>
  <si>
    <t>9,52 "F.4 VV SO 02 - napojení na původní konstrukci - spojovací můstek</t>
  </si>
  <si>
    <t>48</t>
  </si>
  <si>
    <t>985323912</t>
  </si>
  <si>
    <t>Příplatek k cenám spojovacího můstku za plochu do 10 m2 jednotlivě</t>
  </si>
  <si>
    <t>1144235196</t>
  </si>
  <si>
    <t>Spojovací můstek reprofilovaného betonu Příplatek k cenám za plochu do 10 m2 jednotlivě</t>
  </si>
  <si>
    <t>49</t>
  </si>
  <si>
    <t>AGR 02.1</t>
  </si>
  <si>
    <t xml:space="preserve">M+D Kotevní trny  R12 dl. 0,35 m vč. vrtů a malty - kotvení obklad</t>
  </si>
  <si>
    <t>1247256460</t>
  </si>
  <si>
    <t>M+D Kotevní trny R12 dl. 0,35 m vč. vrtů a malty - kotvení obklad</t>
  </si>
  <si>
    <t>Poznámka k položce:_x000d_
- osazení kotvení obkladu obsahuje (chemická malta, nerezový trn R12 z oceli 1.4571 (dle ČSN EN 10088-1), vrt D 14 mm dl. 0,15 m) _x000d_
- 4 ks/m2_x000d_
- únosnost jednotlivého trnu v tahu min. 10 KN</t>
  </si>
  <si>
    <t>66 "F.4 tab VV SO 02 - kotvení obkladu</t>
  </si>
  <si>
    <t>997</t>
  </si>
  <si>
    <t>Přesun sutě</t>
  </si>
  <si>
    <t>50</t>
  </si>
  <si>
    <t>997002611</t>
  </si>
  <si>
    <t>Nakládání suti a vybouraných hmot</t>
  </si>
  <si>
    <t>1390612878</t>
  </si>
  <si>
    <t>Nakládání suti a vybouraných hmot na dopravní prostředek pro vodorovné přemístění</t>
  </si>
  <si>
    <t xml:space="preserve">Poznámka k souboru cen:_x000d_
1. Cena platí i pro překládání při lomené dopravě._x000d_
2. Cenu nelze použít při dopravě po železnici, po vodě nebo ručně._x000d_
</t>
  </si>
  <si>
    <t>0,041 "Sloupec suť celkem</t>
  </si>
  <si>
    <t>51</t>
  </si>
  <si>
    <t>R997003</t>
  </si>
  <si>
    <t>Vodorovné přemístění suti vč. uložení na skládku (poplatku) dle platné legislativy</t>
  </si>
  <si>
    <t>285913489</t>
  </si>
  <si>
    <t>2,96*1,8 "F.4 tab VV - SO 02 Bourání - cihelné zdivo; objem * obj. hmotnost</t>
  </si>
  <si>
    <t>1,36*2,3 "F.4 VV - SO 02 Bourání - bourání prahu ve dně - kámen na MC; objem * obj. hmotnost</t>
  </si>
  <si>
    <t>0,17*2,3 "F.4 VV - SO 02 Bourání - bourání obkladu zdi na PB; objem * obj. hmotnost</t>
  </si>
  <si>
    <t>52</t>
  </si>
  <si>
    <t>R997009</t>
  </si>
  <si>
    <t>Vodorovné přemístění vybouraného ocelového odpadu do místa likvidace dle platné legislativy</t>
  </si>
  <si>
    <t>-700970725</t>
  </si>
  <si>
    <t>1,1*(3/1000 ) "D.8 Stavidlo a zeď u stavidla - demontáž sloupku zábradlí</t>
  </si>
  <si>
    <t>53</t>
  </si>
  <si>
    <t>-1236507869</t>
  </si>
  <si>
    <t>54</t>
  </si>
  <si>
    <t>767161111</t>
  </si>
  <si>
    <t>Montáž zábradlí rovného z trubek do zdi hmotnosti do 20 kg</t>
  </si>
  <si>
    <t>2042675988</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</si>
  <si>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</si>
  <si>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</si>
  <si>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Poznámka k položce:_x000d_
- ocelové zábradlí ze dvou vodorovných ocelových trubek bezešvých 50x3 mm_x000d_
- vč. přivaření ke stávající konstrukci</t>
  </si>
  <si>
    <t>1,075+0,88+0,635 " D.8 Stravidlo a zeď u stavidla - zábradlí</t>
  </si>
  <si>
    <t>55</t>
  </si>
  <si>
    <t>M02.2</t>
  </si>
  <si>
    <t>ocelové zábradlí ze dvou vodorovných trubek z ocelových trubek, s roztečí sloupků cca 2 m, parametry dle ČSN 74 3305, ocel S 235, povrchová úprava žárový pozink ponorem tl. 70 µm, vč. protikorozního nátěru</t>
  </si>
  <si>
    <t>1231475978</t>
  </si>
  <si>
    <t>ocelové zábradlí ze dvou vodorovných trubek z ocelových trubek, s roztečí sloupků 2 m, parametry dle ČSN 74 3305, ocel S 235, povrchová úprava žárový pozink ponorem tl. 70 µm, vč. protikorozního nátěru</t>
  </si>
  <si>
    <t>Poznámka k položce:_x000d_
- bezešvé trubky 50x3 mm_x000d_
- včetně výroby_x000d_
- protikorozní nátěr - viz. D.1 TZ</t>
  </si>
  <si>
    <t>56</t>
  </si>
  <si>
    <t>767161813</t>
  </si>
  <si>
    <t>Demontáž zábradlí rovného nerozebíratelného hmotnosti 1m zábradlí do 20 kg</t>
  </si>
  <si>
    <t>1860560171</t>
  </si>
  <si>
    <t>Demontáž zábradlí rovného nerozebíratelný spoj hmotnosti 1 m zábradlí do 20 kg</t>
  </si>
  <si>
    <t>Poznámka k položce:_x000d_
- odříznutí sloupku na PB</t>
  </si>
  <si>
    <t>0,2 "D.8 Stavidlo a zeď u stavidla - demontáž sloupku zábradlí</t>
  </si>
  <si>
    <t>57</t>
  </si>
  <si>
    <t>-1773030675</t>
  </si>
  <si>
    <t xml:space="preserve">Poznámka k položce:_x000d_
- čtvercový průřez bude k podkladní ocelové desce přivařen koutovým svarem a4 _x000d_
- kotvení 3 sloupků do ŽB zdi_x000d_
- viz D.8 Stavidlo a zeď u stavidla,  D.10 Zábradlí</t>
  </si>
  <si>
    <t>3*6,28 "D.10 Zábradlí - kotvení, podkladní deska pro osazení sloupků zábradlí</t>
  </si>
  <si>
    <t>1 "D.10 Zábradlí - kotvení - matice</t>
  </si>
  <si>
    <t>58</t>
  </si>
  <si>
    <t>M136112</t>
  </si>
  <si>
    <t>podkladní deska ocelová 200x200x20 mm s otvory pro kotvy ø16 mm</t>
  </si>
  <si>
    <t>-1146230048</t>
  </si>
  <si>
    <t xml:space="preserve">podkladní deska ocelová 200x200x20 mm s otvory pro kotvy ø16 mm, opatřená protikorozním nátěrem, ocel S235 </t>
  </si>
  <si>
    <t xml:space="preserve">Poznámka k položce:_x000d_
- Hmotnost 6,28 kg/kus_x000d_
- viz  D.10 Zábradlí_x000d_
- protikorozní nátěr dvousložkový s vysokou chemickou a mechanickou odolností na bázi kombinace epoxidových pryskyřic a uměl. hmot s nízkým obsahem rozpouštědel s rychlejším vytvrzováním tl. 100 µm_x000d_
</t>
  </si>
  <si>
    <t xml:space="preserve">3*(6,28/1000) "D.10  Zábradlí - kotvení, podkladní deska </t>
  </si>
  <si>
    <t>59</t>
  </si>
  <si>
    <t>31111006</t>
  </si>
  <si>
    <t>matice přesná šestihranná Pz DIN 934-8 M12</t>
  </si>
  <si>
    <t>-1343269691</t>
  </si>
  <si>
    <t xml:space="preserve">Poznámka k položce:_x000d_
- viz  D.10 Zábradlí</t>
  </si>
  <si>
    <t xml:space="preserve">2*4/100 "D.10 Zábradlí - kotvení,  ocelový profil pro osazení zábradlí; počet sloupků * počet kotev na sloupek</t>
  </si>
  <si>
    <t>23-M</t>
  </si>
  <si>
    <t>Montáže potrubí</t>
  </si>
  <si>
    <t>60</t>
  </si>
  <si>
    <t>230120113</t>
  </si>
  <si>
    <t>Odkrytí, zakrytí trubních kanálů plechy a pororoštyšířky do 2000 mm</t>
  </si>
  <si>
    <t>-584741109</t>
  </si>
  <si>
    <t>Odkrytí a zakrytí trubních kanálů plechy a pororošty, šířky přes 800 do 2000 mm</t>
  </si>
  <si>
    <t xml:space="preserve">Poznámka k souboru cen:_x000d_
1. Měrná jednotka se u položek souboru cen vztahuje k šířce kanálu._x000d_
</t>
  </si>
  <si>
    <t>61</t>
  </si>
  <si>
    <t>M02.3</t>
  </si>
  <si>
    <t xml:space="preserve">Pororošt,  nerez ocel, 40x3, 1,0 x 1,4 m, vč. olemování</t>
  </si>
  <si>
    <t>1987506520</t>
  </si>
  <si>
    <t>Poznámka k položce:_x000d_
 - únosnost min 500 kg_x000d_
- pro šířku podpěr 1,4 m_x000d_
- vč. olemování_x000d_
- výroba a materiál_x000d_
- viz D.1 TZ a D.7 pororošt</t>
  </si>
  <si>
    <t>SO 03 - Zakrytý profil</t>
  </si>
  <si>
    <t xml:space="preserve">    5 - Komunikace pozemní</t>
  </si>
  <si>
    <t>-2065406687</t>
  </si>
  <si>
    <t>13+9 " Provizorní oplocení</t>
  </si>
  <si>
    <t>-391604608</t>
  </si>
  <si>
    <t>107774931</t>
  </si>
  <si>
    <t>26,20 "F.4 tab VV - SO 03 Bourání - cihelné zdivo</t>
  </si>
  <si>
    <t>285086720</t>
  </si>
  <si>
    <t>21,11 "F.4 tab VV - SO 03 Bourání - zdivo na sucho</t>
  </si>
  <si>
    <t>1997129882</t>
  </si>
  <si>
    <t>120,89 "F.4 tab VV - SO 03 Výkop</t>
  </si>
  <si>
    <t>1630051725</t>
  </si>
  <si>
    <t>1706627648</t>
  </si>
  <si>
    <t>2*13,42 "F.4 tab VV - SO 03 Zpětný zásyp; odvoz na mezi deponii a zpět</t>
  </si>
  <si>
    <t>-1837366869</t>
  </si>
  <si>
    <t>13,42 "F.4 tab VV - SO 03 Zpětný zásyp; nakládání na deponii</t>
  </si>
  <si>
    <t>-1820442203</t>
  </si>
  <si>
    <t>13,42 "F.4 tab VV - SO 03 Zpětný zásyp za rubem zdi</t>
  </si>
  <si>
    <t>31,37 "F.4 tab VV - SO 03 Nepropustná zemina za rubem zdi</t>
  </si>
  <si>
    <t>1815074743</t>
  </si>
  <si>
    <t>31,37*1,8 "F.4 tab VV - SO 03 Nepropustná zemina</t>
  </si>
  <si>
    <t>-1424492001</t>
  </si>
  <si>
    <t>13 "F.4 VV - SO 03 Zatravnění podél zastropení</t>
  </si>
  <si>
    <t>-1724349825</t>
  </si>
  <si>
    <t xml:space="preserve">13*0,15*1,8 "F.4 VV - SO 03 Zatravnění podél zastropení  plocha * tl. * obj. hm.</t>
  </si>
  <si>
    <t>-1092142856</t>
  </si>
  <si>
    <t>2025137774</t>
  </si>
  <si>
    <t>13*0,025 'Přepočtené koeficientem množství</t>
  </si>
  <si>
    <t>222852584</t>
  </si>
  <si>
    <t>71,22 "F.4 tab VV - SO 03 Pažení</t>
  </si>
  <si>
    <t>-542207592</t>
  </si>
  <si>
    <t>-13,42 "F.4 tab VV - SO 03 Zpětný zásyp</t>
  </si>
  <si>
    <t>316291099</t>
  </si>
  <si>
    <t>-1552075605</t>
  </si>
  <si>
    <t>48,93 "F.4 tab VV - SO 03 Podkladní beton C12/15</t>
  </si>
  <si>
    <t>-357024976</t>
  </si>
  <si>
    <t>317321118</t>
  </si>
  <si>
    <t>Mostní římsy ze ŽB C 30/37</t>
  </si>
  <si>
    <t>855207960</t>
  </si>
  <si>
    <t>Římsy ze železového betonu C 30/37</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</si>
  <si>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</si>
  <si>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Poznámka k položce:_x000d_
- beton C30/37 XC4 XF3 XA1_x000d_
- viz D.9 Čela zakrytého profilu</t>
  </si>
  <si>
    <t>1,44 "F.4 VV SO 03 - čela - ŽB římsa - beton C30/37 XC4 XF3 XA1</t>
  </si>
  <si>
    <t>317353121</t>
  </si>
  <si>
    <t>Bednění mostních říms všech tvarů - zřízení</t>
  </si>
  <si>
    <t>944955504</t>
  </si>
  <si>
    <t>Bednění mostní římsy zřízení všech tvarů</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</si>
  <si>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</si>
  <si>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9,70 "F.4 VV SO 03 - čela - ŽB římsa - bednění</t>
  </si>
  <si>
    <t>317353221</t>
  </si>
  <si>
    <t>Bednění mostních říms všech tvarů - odstranění</t>
  </si>
  <si>
    <t>-1429487356</t>
  </si>
  <si>
    <t>Bednění mostní římsy odstranění všech tvarů</t>
  </si>
  <si>
    <t>Poznámka k položce:_x000d_
- viz D.9 Čela zakrytého profilu</t>
  </si>
  <si>
    <t>317361116</t>
  </si>
  <si>
    <t>Výztuž mostních říms z betonářské oceli 10 505</t>
  </si>
  <si>
    <t>234439549</t>
  </si>
  <si>
    <t>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</si>
  <si>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</si>
  <si>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89,10*0,89/1000 "F.4 VV SO 03 - čela - ŽB římsa - Výztuž - R12; délka * hm./m</t>
  </si>
  <si>
    <t>-1568891128</t>
  </si>
  <si>
    <t xml:space="preserve">13,74 "F.4 tab VV - SO 03 - Základ ŽB  C30/37 XC4 XF3 XA1</t>
  </si>
  <si>
    <t xml:space="preserve">15,72 "F.4 tab VV - SO 03 - Dřík ŽB  C30/37 XC4 XF3 XA1</t>
  </si>
  <si>
    <t>-1311110232</t>
  </si>
  <si>
    <t>82,20 "F.4 tab VV - SO 03 - Bednění</t>
  </si>
  <si>
    <t>-113827866</t>
  </si>
  <si>
    <t>-1391312855</t>
  </si>
  <si>
    <t>1703,1*0,89/1000 "F.4 VV - SO 03 Výztuž - R12; délka * hm./m</t>
  </si>
  <si>
    <t>411351011</t>
  </si>
  <si>
    <t>Zřízení bednění stropů deskových tl do 25 cm bez podpěrné kce</t>
  </si>
  <si>
    <t>-1434004656</t>
  </si>
  <si>
    <t>Bednění stropních konstrukcí - bez podpěrné konstrukce desek tloušťky stropní desky přes 5 do 25 cm zřízení</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</si>
  <si>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</si>
  <si>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41,53 "F.4 VV SO 03 Zastropení - bednění</t>
  </si>
  <si>
    <t>411351012</t>
  </si>
  <si>
    <t>Odstranění bednění stropů deskových tl do 25 cm bez podpěrné kce</t>
  </si>
  <si>
    <t>-1017120132</t>
  </si>
  <si>
    <t>Bednění stropních konstrukcí - bez podpěrné konstrukce desek tloušťky stropní desky přes 5 do 25 cm odstranění</t>
  </si>
  <si>
    <t>411354313</t>
  </si>
  <si>
    <t>Zřízení podpěrné konstrukce stropů výšky do 4 m tl do 25 cm</t>
  </si>
  <si>
    <t>-1487583252</t>
  </si>
  <si>
    <t>Podpěrná konstrukce stropů - desek, kleneb a skořepin výška podepření do 4 m tloušťka stropu přes 15 do 25 cm zřízení</t>
  </si>
  <si>
    <t xml:space="preserve">Poznámka k souboru cen:_x000d_
1. Podepření větších výšek než 6 m se oceňuje individuálně._x000d_
</t>
  </si>
  <si>
    <t>411354314</t>
  </si>
  <si>
    <t>Odstranění podpěrné konstrukce stropů výšky do 4 m tl do 25 cm</t>
  </si>
  <si>
    <t>-2075051100</t>
  </si>
  <si>
    <t>Podpěrná konstrukce stropů - desek, kleneb a skořepin výška podepření do 4 m tloušťka stropu přes 15 do 25 cm odstranění</t>
  </si>
  <si>
    <t>411361821</t>
  </si>
  <si>
    <t>Výztuž stropů betonářskou ocelí 10 505</t>
  </si>
  <si>
    <t>-613537906</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</si>
  <si>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</si>
  <si>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267,60*0,89/1000 "F.4 VV SO 03 Zastropení - Výztuž - R12; délka * hm./m</t>
  </si>
  <si>
    <t>R41132161</t>
  </si>
  <si>
    <t>Stropy deskové ze ŽB tř. C 30/37</t>
  </si>
  <si>
    <t>-1129142342</t>
  </si>
  <si>
    <t>Stropy z betonu železového (bez výztuže) stropů deskových, plochých střech, desek balkonových, desek hřibových stropů včetně hlavic hřibových sloupů tř. C 30/37</t>
  </si>
  <si>
    <t xml:space="preserve">Poznámka k souboru cen:_x000d_
1. V cenách pohledového betonu 411 35-4 a 411 35-5 jsou započteny i náklady na pečlivé hutnění zejména při líci konstrukce pro docílení neporušeného maltového povrchu bez vzhledových kazů._x000d_
</t>
  </si>
  <si>
    <t>Poznámka k položce:_x000d_
- včetně separační geotextilie_x000d_
- včetně čerpadla betonových směsí</t>
  </si>
  <si>
    <t xml:space="preserve">6,99 "F.4 VV SO 03 Zastropení - beton C30/37 XC4 XF3 </t>
  </si>
  <si>
    <t>893411025</t>
  </si>
  <si>
    <t>-1456662363</t>
  </si>
  <si>
    <t>48,93 "F.4 tab VV SO 03 - Podkladní beton C12/15 X0, tl. 0,1 m</t>
  </si>
  <si>
    <t>99508392</t>
  </si>
  <si>
    <t>6,42/0,35 "F.4 tab VV - SO 03 Kamenná dlažba tl. 0,35m; objem/tl.</t>
  </si>
  <si>
    <t>Komunikace pozemní</t>
  </si>
  <si>
    <t>564861111</t>
  </si>
  <si>
    <t>Podklad ze štěrkodrtě ŠD tl 200 mm</t>
  </si>
  <si>
    <t>23656053</t>
  </si>
  <si>
    <t>Podklad ze štěrkodrti ŠD s rozprostřením a zhutněním, po zhutnění tl. 200 mm</t>
  </si>
  <si>
    <t>Poznámka k položce:_x000d_
- obnova komunikace</t>
  </si>
  <si>
    <t>31,46/0,2 "F.4 tab VV - SO 03 ŠDb fr. 0-32; objem/tl.</t>
  </si>
  <si>
    <t>564952114</t>
  </si>
  <si>
    <t>Podklad z mechanicky zpevněného kameniva MZK tl 180 mm</t>
  </si>
  <si>
    <t>1125378675</t>
  </si>
  <si>
    <t>Podklad z mechanicky zpevněného kameniva MZK (minerální beton) s rozprostřením a s hutněním, po zhutnění tl. 180 mm</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</si>
  <si>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</si>
  <si>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12,77/0,18 "F.4 tab VV - SO 03 MZK tl. 0,18 m; objem/tl.</t>
  </si>
  <si>
    <t>359125224</t>
  </si>
  <si>
    <t>8,49 "F.4 tab VV SO 03 - dilatační spára - extrudovaný polystyren</t>
  </si>
  <si>
    <t>-1233558883</t>
  </si>
  <si>
    <t>24,5 "F.4 tab VV SO 03 - pracovní spára - oboustranně pozinkovaný těsnící plech</t>
  </si>
  <si>
    <t>-932723974</t>
  </si>
  <si>
    <t xml:space="preserve">2*4  "D.10 Zábradlí - kotvení; počet sloupků * počet kotev na sloupek</t>
  </si>
  <si>
    <t>1905864855</t>
  </si>
  <si>
    <t>553651780</t>
  </si>
  <si>
    <t>15,57 "F.4 tab VV SO 03 - dilatační spára - vnitřní PVC pás</t>
  </si>
  <si>
    <t>1392400950</t>
  </si>
  <si>
    <t>17,13 "F.4 tab VV SO 03 - dilatační spára - trvale pružný tmel</t>
  </si>
  <si>
    <t>1806717805</t>
  </si>
  <si>
    <t>26 "F.4 tab VV SO 03 - pracovní spára - bentonitový bobtnavý pás</t>
  </si>
  <si>
    <t>AGR 03.1</t>
  </si>
  <si>
    <t xml:space="preserve">M+D Kotevní trny  R12 dl. 0,6 m vč. vrtů a malty</t>
  </si>
  <si>
    <t>-1944333511</t>
  </si>
  <si>
    <t>M+D Kotevní trny R12 dl. 0,6 m vč. vrtů a malty</t>
  </si>
  <si>
    <t xml:space="preserve">Poznámka k položce:_x000d_
- osazení kotvení obsahuje: chemická malta, nerezový trn R12 z oceli 1.4571 (dle ČSN EN 10088-1), vrt D 14 mm dl. 0,3 m_x000d_
- 2+2 ks/římsu_x000d_
</t>
  </si>
  <si>
    <t>4+4 "F.4 VV SO 03 - čela - ŽB římsa - kotevní trny R12</t>
  </si>
  <si>
    <t>-2126197290</t>
  </si>
  <si>
    <t>0,026 "Sloupec suť celkem</t>
  </si>
  <si>
    <t>796285325</t>
  </si>
  <si>
    <t>26,20*1,8 "F.4 tab VV - SO 03 Bourání - cihelné zdivo; objem * obj. hmotnost</t>
  </si>
  <si>
    <t>615648921</t>
  </si>
  <si>
    <t>405544195</t>
  </si>
  <si>
    <t>Poznámka k položce:_x000d_
- ocelové zábradlí ze dvou vodorovných ocelových trubek bezešvých 50x3 mm</t>
  </si>
  <si>
    <t>2 " D.9 Čela zakrytého profilu - povodní strana - zábradlí</t>
  </si>
  <si>
    <t>M03.1</t>
  </si>
  <si>
    <t>2014585759</t>
  </si>
  <si>
    <t>322575857</t>
  </si>
  <si>
    <t xml:space="preserve">Poznámka k položce:_x000d_
- čtvercový průřez bude k podkladní ocelové desce přivařen koutovým svarem a4 _x000d_
- viz  D.10 Zábradlí</t>
  </si>
  <si>
    <t>2*6,28 "D.10 Zábradlí - kotvení, podkladní deska pro osazení sloupků zábradlí</t>
  </si>
  <si>
    <t>1594035575</t>
  </si>
  <si>
    <t xml:space="preserve">2*(6,28/1000) "D.10  Zábradlí - kotvení, podkladní deska </t>
  </si>
  <si>
    <t>1409377003</t>
  </si>
  <si>
    <t>R936944</t>
  </si>
  <si>
    <t>M+D odvodnění z potrubí plastového PE HD DN 80 vč. zatěsnění maltou</t>
  </si>
  <si>
    <t>828761081</t>
  </si>
  <si>
    <t>M+D odvodnění z potrubí plastového PE HD DN 80 vč. zatěsnění maltou, včetně zaříznutí</t>
  </si>
  <si>
    <t>Poznámka k položce:_x000d_
- Odvodnění rubu zdi, potrubí PE DN 80, dl. 0,9 m á 3,00 m, ve sklonu 5 %_x000d_
- zatěsněno maltou MC 2,5</t>
  </si>
  <si>
    <t>8 "F.4 VV - SO 03 Odvodnění zdi - PE DN 80 dl. 0,9 m</t>
  </si>
  <si>
    <t>SO 04 - Otevřený profil</t>
  </si>
  <si>
    <t>357272406</t>
  </si>
  <si>
    <t>20 " Provizorní oplocení</t>
  </si>
  <si>
    <t>-1688224095</t>
  </si>
  <si>
    <t>2109428012</t>
  </si>
  <si>
    <t>29,18 "F.4 tab VV - SO 04 Bourání - zdivo na sucho</t>
  </si>
  <si>
    <t>1350374202</t>
  </si>
  <si>
    <t>89,24 "F.4 tab VV - SO 04 Výkop</t>
  </si>
  <si>
    <t>1140806898</t>
  </si>
  <si>
    <t>102749131</t>
  </si>
  <si>
    <t>2*6,75 "F.4 tab VV - SO 04 Zpětný zásyp; odvoz na mezi deponii a zpět</t>
  </si>
  <si>
    <t>-952172804</t>
  </si>
  <si>
    <t>6,75 "F.4 tab VV - SO 04 Zpětný zásyp; nakládání na deponii</t>
  </si>
  <si>
    <t>77275906</t>
  </si>
  <si>
    <t>Poznámka k položce:_x000d_
- zásyp prostoru za rubem zdi: zeminy hutněny na 95% PS_x000d_
- zásyp prostoru pod kamennou dlažbou ve dně štěrkem</t>
  </si>
  <si>
    <t>6,75 "F.4 tab VV - SO 04 Zpětný zásyp za rubem zdi</t>
  </si>
  <si>
    <t>22,52 "F.4 tab VV - SO 04 Nepropustná zemina za rubem zdi</t>
  </si>
  <si>
    <t>4,54 "F.4 tab VV - SO 04 Vyplnění prostoru štěrkem</t>
  </si>
  <si>
    <t>1164552068</t>
  </si>
  <si>
    <t>22,52*1,8 "F.4 tab VV - SO 04 Nepropustná zemina</t>
  </si>
  <si>
    <t>58344197</t>
  </si>
  <si>
    <t>štěrkodrť frakce 0/63</t>
  </si>
  <si>
    <t>-1668099852</t>
  </si>
  <si>
    <t>Poznámka k položce:_x000d_
- zásyp prostoru pod kamennou dlažbou ve dně štěrkem</t>
  </si>
  <si>
    <t>4,54*1,7 "F.4 tab VV - SO 04 Vyplnění prostoru štěrkem; objem * obj. hmotnost</t>
  </si>
  <si>
    <t>627843725</t>
  </si>
  <si>
    <t xml:space="preserve">24,55 "F.4 tab VV - SO 04 Ohumusování a osetí </t>
  </si>
  <si>
    <t>1043382871</t>
  </si>
  <si>
    <t xml:space="preserve">24,55*0,15*1,8 "F.4 tab VV - SO 04 Ohumusování a osetí;  plocha * tl. * obj. hm.</t>
  </si>
  <si>
    <t>1963303345</t>
  </si>
  <si>
    <t>2023614918</t>
  </si>
  <si>
    <t>24,55*0,025 'Přepočtené koeficientem množství</t>
  </si>
  <si>
    <t>1704705571</t>
  </si>
  <si>
    <t>93,87 "F.4 tab VV - SO 04 Pažení</t>
  </si>
  <si>
    <t>-1186344750</t>
  </si>
  <si>
    <t>-6,75 "F.4 tab VV - SO 04 Zpětný zásyp</t>
  </si>
  <si>
    <t>-564828839</t>
  </si>
  <si>
    <t>271572211</t>
  </si>
  <si>
    <t>Podsyp pod základové konstrukce se zhutněním z netříděného štěrkopísku</t>
  </si>
  <si>
    <t>1422570703</t>
  </si>
  <si>
    <t>Podsyp pod základové konstrukce se zhutněním a urovnáním povrchu ze štěrkopísku netříděného</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</si>
  <si>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</si>
  <si>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Poznámka k položce:_x000d_
- D.4 vzorové příčné řezy - řez A</t>
  </si>
  <si>
    <t>6,50 "F.4 tab VV - SO 04 Vyrovnávací ŠTP podsyp tl. 100 mm</t>
  </si>
  <si>
    <t>-429522014</t>
  </si>
  <si>
    <t>6,50/0,1 "F.4 tab VV - SO 04 Vyrovnávací ŠTP podsyp tl. 100 mm; objem/plocha</t>
  </si>
  <si>
    <t>R27021023</t>
  </si>
  <si>
    <t>Zdivo základové z lomového kamene se zatřením spár na maltu MC 30</t>
  </si>
  <si>
    <t>811254511</t>
  </si>
  <si>
    <t xml:space="preserve">Poznámka k položce:_x000d_
- kámen pro vodní stavby, obj. hmotnost 2 650 kg.m-3 </t>
  </si>
  <si>
    <t>30,24 "F.4 tab VV - SO 04 Základové zdivo na MC</t>
  </si>
  <si>
    <t>321212745</t>
  </si>
  <si>
    <t>Oprava zdiva vodních staveb do 3 m3 z lomového kamene obkladního bez jeho dodání</t>
  </si>
  <si>
    <t>-104939004</t>
  </si>
  <si>
    <t>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bez dodání kamene z kamene lomařsky upraveného s vyspárováním cementovou maltou, zdiva obkladního</t>
  </si>
  <si>
    <t xml:space="preserve">Poznámka k souboru cen:_x000d_
1. Ceny -2345 a 2745 lze použít i pro opravu dlažeb do 20 m2 jednotlivých opravovaných ploch o sklonu přes 1:1._x000d_
2. Ceny bez dodání kamene - 2515 až -2845 lze použít pokud není nutno kámen nakupovat (použije se původní kámen)._x000d_
3. V cenách nejsou započteny náklady na bourání porušeného zdiva; tyto práce se oceňují cenami souboru cen 960 . . -12 Bourání konstrukcí vodních staveb části B01 tohoto katalogu._x000d_
4. Objem se stanoví v m3 doplňovaného zdiva; objem dutin do 0,20 m3 jednotlivě se od celkového objemu neodečítá._x000d_
</t>
  </si>
  <si>
    <t xml:space="preserve">Poznámka k položce:_x000d_
- dozdění stávající opěrné zdi v místě napojení na novou zeď v otevřeném profilu, využití původního kamene zdi:_x000d_
- vyzděné a vyspárované na MC 30 s kamenivem frakce 0-3 mm, vlastnosti MC budou zlepšeny přidáním reaktivního zušlechťovače malty, dle technické zprávy_x000d_
- spárování bude provedeno 1 cm pod líc kamene_x000d_
- spáry budou po zavadnutí před spárováním proškrábnuty na hloubku 50-70 mm a vyčištěny tlakovou vodou o tlaku 200 barů_x000d_
</t>
  </si>
  <si>
    <t>0,48 "F.4 VV - SO 04 Dozdění stávající zdi</t>
  </si>
  <si>
    <t>1754365731</t>
  </si>
  <si>
    <t>24,74 "F.4 tab VV - SO 04 Nadzákladové zdivo na MC</t>
  </si>
  <si>
    <t>451311541</t>
  </si>
  <si>
    <t>Podklad pro dlažbu z betonu prostého mrazuvzdorného tř. C 25/30 vrstva tl nad 200 do 250 mm</t>
  </si>
  <si>
    <t>-1496418353</t>
  </si>
  <si>
    <t>Podklad z prostého betonu pod dlažbu pro prostředí s mrazovými cykly tř. C 25/30, ve vrstvě tl. přes 200 do 250 mm</t>
  </si>
  <si>
    <t xml:space="preserve">Poznámka k souboru cen:_x000d_
1. Ceny lze použít i pro podklady z prostého betonu pod schody a pod prefabrikované konstrukce._x000d_
2. Ceny neplatí pro:_x000d_
a) těsnící nebo opevňovací betonovou vrstvu; tato se oceňuje cenami souboru cen 457 31- . . Těsnicí vrstva z betonu odolného proti agresivnímu prostředí_x000d_
b) podklad z prostého betonu pod dlažbu dna vývaru; tento se oceňuje cenami souboru cen 321 31-11 Konstrukce z prostého betonu._x000d_
3. V cenách nejsou započteny náklady na úpravu a těsnění dilatačních spár; tyto se oceňují cenami souboru cen 931 . . - . . Úprava dilatační spáry konstrukcí z prostého nebo železového betonu._x000d_
4. Plocha se stanoví v m2 dlažby, pod níž je podklad určen._x000d_
</t>
  </si>
  <si>
    <t>Poznámka k položce:_x000d_
- lože tl. 200 mm_x000d_
- zavlhlá směs, do které bude kladen kámen</t>
  </si>
  <si>
    <t>3,78/0,2 "F.4 tab VV - SO 04 Betonový podklad C25/30 tl. 200 mm; objem/tl.</t>
  </si>
  <si>
    <t>457542111</t>
  </si>
  <si>
    <t>Filtrační vrstvy ze štěrkodrti se zhutněním frakce od 0 až 22 do 0 až 63 mm</t>
  </si>
  <si>
    <t>1884147159</t>
  </si>
  <si>
    <t>Filtrační vrstvy jakékoliv tloušťky a sklonu ze štěrkodrti se zhutněním do 10 pojezdů/m3, frakce od 0-22 do 0-63 mm</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</si>
  <si>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</si>
  <si>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 xml:space="preserve">Poznámka k položce:_x000d_
- drenážní vrstva za rubem zdi_x000d_
-  hutněno na 95% PS_x000d_
- ŠD fr. 8-16, po vrstvách max 300 mm</t>
  </si>
  <si>
    <t>5,46 "F.4 tab VV - SO 04 Drenážní vrstva ŠD 8-16</t>
  </si>
  <si>
    <t>626475061</t>
  </si>
  <si>
    <t>4,54/0,3 "F.4 tab VV - SO 04 Kamenná dlažba tl. 0,3m; objem/tl.</t>
  </si>
  <si>
    <t>-194404616</t>
  </si>
  <si>
    <t>8,22/0,2 "F.4 tab VV - SO 04 ŠDb fr. 0-32; objem/tl.</t>
  </si>
  <si>
    <t>545488610</t>
  </si>
  <si>
    <t>4,91/0,18 "F.4 tab VV - SO 04 MZK tl. 0,18 m; objem/tl.</t>
  </si>
  <si>
    <t>53567041</t>
  </si>
  <si>
    <t>-916448930</t>
  </si>
  <si>
    <t>12 "F.4 VV - SO 04 Odvodnění zdi - PE DN 80 dl. 0,9 m</t>
  </si>
  <si>
    <t>VON - Vedlejší a ostatní náklady</t>
  </si>
  <si>
    <t>VRN - Vedlejší rozpočtové náklady</t>
  </si>
  <si>
    <t xml:space="preserve">    A 0 - Ostaní náklady spojené s realizací stavby</t>
  </si>
  <si>
    <t xml:space="preserve">    VRN1 - Průzkumné, geodetické a projektové práce</t>
  </si>
  <si>
    <t xml:space="preserve">    VRN3 - Zařízení staveniště</t>
  </si>
  <si>
    <t xml:space="preserve">    VRN4 - Inženýrská činnost</t>
  </si>
  <si>
    <t>VRN</t>
  </si>
  <si>
    <t>Vedlejší rozpočtové náklady</t>
  </si>
  <si>
    <t>A 0</t>
  </si>
  <si>
    <t>Ostaní náklady spojené s realizací stavby</t>
  </si>
  <si>
    <t>OST 1</t>
  </si>
  <si>
    <t>ostatní náklady před realizací stavby</t>
  </si>
  <si>
    <t>772140031</t>
  </si>
  <si>
    <t xml:space="preserve">ostatní náklady před zahájením stavby </t>
  </si>
  <si>
    <t xml:space="preserve">Poznámka k položce:_x000d_
- náklady na doplnění Havarijního plánu, který bude předložen obci a vodoprávnímu úřadu_x000d_
- náklady na doplnění Povodňového plánu, který bude předložen obci a vodoprávnímu úřadu_x000d_
- zpracování technologických postupů a plánů kontrol _x000d_
- pasportizace veškerých objektů dotčených stavební činností před zahajením stavby _x000d_
- vytýčení veškerých inženýrských sítí a dalších případných překážek v prostoru stavby_x000d_
- odlov živočichů v toku_x000d_
_x000d_
_x000d_
</t>
  </si>
  <si>
    <t>OST 2</t>
  </si>
  <si>
    <t>ostatní náklady v průběhu realizace a po realizaci stavby</t>
  </si>
  <si>
    <t>1317172789</t>
  </si>
  <si>
    <t xml:space="preserve">Poznámka k položce:_x000d_
- fotografická dokumentace veškerých konstrukcí, které budou v průběhu výstavby skryty nebo zakryty, vč. opatření této fotodokumentace datem a popisem jednotlivých záběrů, uložení na  CD. _x000d_
  a všechna další nutné náklady k řádnému a úplnému zhotovení předmětu díla zřejmé ze zadávací dokumentace   _x000d_
- číštění komunikací a vozidel vyjíždějících ze stavby během výstavby_x000d_
- pasportizace stavbou dotčených ploch před zahájemín prací a po stavbě _x000d_
</t>
  </si>
  <si>
    <t>OST 3</t>
  </si>
  <si>
    <t>ostatní náklady v průběhu realizace a po realizaci stavby - zpracování DSPS</t>
  </si>
  <si>
    <t>1579704661</t>
  </si>
  <si>
    <t xml:space="preserve">Poznámka k položce:_x000d_
- dokumentace skutečného provedení stavby dle vyhlášky č. 499/2006 Sb., v platném znění, ve trojím vyhotovení _x000d_
- DSPS bude obsahovat kompletní výkresy skutečného provedení a kompletní seznam použitých materiálů. Všechny změny a rozdíly v provedení díla oproti schválené dokumentaci pro provedení stavby odsouhlasené objednatelem stavby a provedené během výstavby budou zhotovitelem ve výkresech v dokumentaci pro provedení stavby po jejich  realizaci jasně a srozumitelně vyznačeny. Výkresy a dokumentace beze změn v provedení, budou opatřeny nad rozpiskou výkresu poznámkou “Beze změn”. Všechny takto postupně odevzdané výkresy skutečného provedení stavby budou opatřeny razítkem a podpisem oprávněné osoby za zhotovitele a zřetelným označením “Výkres skutečného provedení“. _x000d_
</t>
  </si>
  <si>
    <t>R1150011</t>
  </si>
  <si>
    <t>Převedení vody potrubím DN do 250, vč. čerpání</t>
  </si>
  <si>
    <t>426289469</t>
  </si>
  <si>
    <t>Převedení vody potrubím průměru DN přes 150 do 250, vč. čerpání</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</si>
  <si>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žlabu, těsnění po dobu provozu a opotřebení hmot,_x000d_
b) podpěrné konstrukce dřevěné._x000d_
6. V ceně nejsou započteny náklady na nutné zemní práce; tyto se oceňují příslušnými cenami souborů cen této části._x000d_
</t>
  </si>
  <si>
    <t>R29121101</t>
  </si>
  <si>
    <t>Zřízení a odstranění zpevněných ploch na ZS a všech a přístupech k toku, včetně uvedení všech dotčených pozemků do původního stavu (ohumusování a osetí), včetně případných oprav komunikace při jejím poškození zhotovitelem</t>
  </si>
  <si>
    <t>314520796</t>
  </si>
  <si>
    <t xml:space="preserve">Poznámka k položce:_x000d_
- včetně uvedení dotčených komunikací do původního stavu_x000d_
- zpevněná plocha ZS v ploše cca 20 m2 (složení viz B.1 l)_x000d_
</t>
  </si>
  <si>
    <t>VRN1</t>
  </si>
  <si>
    <t>Průzkumné, geodetické a projektové práce</t>
  </si>
  <si>
    <t>01210300</t>
  </si>
  <si>
    <t>Geodetické práce před výstavbou</t>
  </si>
  <si>
    <t>1024</t>
  </si>
  <si>
    <t>-1203826303</t>
  </si>
  <si>
    <t>Průzkumné, geodetické a projektové práce geodetické práce před výstavbou</t>
  </si>
  <si>
    <t xml:space="preserve">Poznámka k položce:_x000d_
- vytýčení objektů stavby oprávněným geodetem a zajištění vyhotovení protokolu o vytýčení ve dvojím vyhotovení_x000d_
_x000d_
</t>
  </si>
  <si>
    <t>Geodetické práce v průběhu výstavby a po výstavbě</t>
  </si>
  <si>
    <t>-2074560360</t>
  </si>
  <si>
    <t>Průzkumné, geodetické a projektové práce geodetické práce v průběhu výstavby a po výstavbě</t>
  </si>
  <si>
    <t>Poznámka k položce:_x000d_
- zaměření skutečného stavu po provedení stavby_x000d_
- zaměření skutečného provedení stavby oprávněným geodetem ve trojím vyhotovení vč. 1x na CD</t>
  </si>
  <si>
    <t>VRN3</t>
  </si>
  <si>
    <t>Zařízení staveniště</t>
  </si>
  <si>
    <t>032103001</t>
  </si>
  <si>
    <t>Prostředky a materiál pro šetření a likvidaci vzniklé ekologické havárie</t>
  </si>
  <si>
    <t>2125279091</t>
  </si>
  <si>
    <t xml:space="preserve">PP: 
- 1x havarijní souprava OIL 240 (obsah soupravy: nádoba 240l, Algasorb 30kgm, 50 x rohož, 
5x nohavice, 5x polštář, 200x utěrka NT, 1x lopatka a smeták, 5x PE pytel, 5x výstražná nálepka, 2x rukavice 
Havarijní souprava UNV 60: 
-1x sud 120 litrů, 20x rohož, 8x nohavice, 10kg OI-Ex "82", 5x utěrka, 2x polštář, 1x rukavice, 
1x brýle, 2x PE pytel, 2x výstr. nálepka, absorpční schopnost 150 litrů 
Norná stěna EKNS 220 H (4ks, rozměr 0,13 x 3 m) nebo enviromentální typ PEpytle 120 l - 10ks
ruční nářadí (sekyra, pila, krumpáč, lopata, palice)
zásoba řeziva (prkna, latě, trámy) - jednotky kusů 
lahve pro odběr vzorků (prachovnice se širokým hrdlem o objemu 1,25 l) - 5ks 
</t>
  </si>
  <si>
    <t>034103000</t>
  </si>
  <si>
    <t>Energie pro zařízení staveniště</t>
  </si>
  <si>
    <t>111236094</t>
  </si>
  <si>
    <t>Zařízení staveniště zabezpečení staveniště energie pro zařízení staveniště</t>
  </si>
  <si>
    <t>Poznámka k položce:_x000d_
- nezbytné vnitrostaveništní rozvody energie vč. zajištění jejich zdrojů</t>
  </si>
  <si>
    <t>034403000</t>
  </si>
  <si>
    <t>Dopravní značení na staveništi</t>
  </si>
  <si>
    <t>1057300026</t>
  </si>
  <si>
    <t>Zařízení staveniště zabezpečení staveniště dopravní značení na staveništi</t>
  </si>
  <si>
    <t>034503000</t>
  </si>
  <si>
    <t>Informační tabule na staveništi</t>
  </si>
  <si>
    <t>-256715006</t>
  </si>
  <si>
    <t>Zařízení staveniště zabezpečení staveniště informační tabule</t>
  </si>
  <si>
    <t xml:space="preserve">Poznámka k položce:_x000d_
- podklad pro inf. tabuly z OSB desky tl.19mm, o velikosti 1000x2000mm _x000d_
pevně umístěnou na délku ve výšce 2000mm nad terénum _x000d_
- zajištění umístění na podkladní desku OSB; štá´ítku o povolení stavby, stejnopislu oznámení prací oblastnímu inspektorátu práce, _x000d_
 informační tabule stavby _x000d_
</t>
  </si>
  <si>
    <t>034703000</t>
  </si>
  <si>
    <t>Osvětlení staveniště</t>
  </si>
  <si>
    <t>-2046048621</t>
  </si>
  <si>
    <t>Zařízení staveniště zabezpečení staveniště osvětlení staveniště</t>
  </si>
  <si>
    <t>R 03000</t>
  </si>
  <si>
    <t>Zřízení, provoz a nasledná likvidace provozního zařízení staveniště vč. označení a oplocení</t>
  </si>
  <si>
    <t>-1322517620</t>
  </si>
  <si>
    <t>Poznámka k položce:_x000d_
včetně oplocení zařízení staveniště, WC, stavební buňky a informačních tabulí, tabulek zákazu vstupu a uvedení místa zřízení staveniště po jeho odstranění do původního stavu</t>
  </si>
  <si>
    <t>VRN4</t>
  </si>
  <si>
    <t>Inženýrská činnost</t>
  </si>
  <si>
    <t>045303000</t>
  </si>
  <si>
    <t>Koordinační činnost</t>
  </si>
  <si>
    <t>377742680</t>
  </si>
  <si>
    <t xml:space="preserve">Poznámka k položce:_x000d_
- inženýrské činnosti na staveništi a zpracování stavbou vyvolaných dokladů_x000d_
- zajištění opatření vyplývajících z potřeb plnění opatření dle plánu BOZP_x000d_
</t>
  </si>
  <si>
    <t>049002000</t>
  </si>
  <si>
    <t>Ostatní inženýrská činnost</t>
  </si>
  <si>
    <t>1144377794</t>
  </si>
  <si>
    <t>Poznámka k položce:_x000d_
- veškeré náklady související s plněním všech podmínek pro stavbu zajištěných stavebních povolení, zajištění veškerých rozhodnutí a souhlasů nutných pro realizaci stavby (jako např. stavební povolení pro zařízení staveniště, DIO) _x000d_
- DIO obsahuje veškeré nutné náklady na projednání, realizaci, udržování a konečnou likvidaci opatření popsaných v DIO včetně úhrady nákladů vyžadovaných dopravcem dle zpracovaného DIO</t>
  </si>
  <si>
    <t>R0419030</t>
  </si>
  <si>
    <t>Dozor jiné osoby</t>
  </si>
  <si>
    <t>1291156863</t>
  </si>
  <si>
    <t>Inženýrská činnost dozory dozor jiné osoby</t>
  </si>
  <si>
    <t xml:space="preserve">Poznámka k položce:_x000d_
- stavebně technický a geologický dozor během stavby za účasti geologa - statika a geotechnika -  opěrné zdi _x000d_
- vč. zhotovení měřících bodů _x000d_
- veškeré náklady související s plněním všech podmínek pro stavbu_x000d_
</t>
  </si>
  <si>
    <t>R04319400</t>
  </si>
  <si>
    <t>Ostatní zkoušky</t>
  </si>
  <si>
    <t>-1876411443</t>
  </si>
  <si>
    <t>Inženýrská činnost zkoušky a ostatní měření zkoušky ostatní zkoušky</t>
  </si>
  <si>
    <t xml:space="preserve">Poznámka k položce:_x000d_
- zkoušky pevnosti pro C30/37 a zkouška  mrazuvzdornosti pro XF3_x000d_
- rázové zkoušky hutnění základové spáry lehkou dynamickou deskou, včetně protokolu a zápisu do deníku v množství 1 ks/5 bm základové spáry_x000d_
- zkoušky odtržení, tj. připravený podklad musí mít pevnost v tahu kolmo na plochu (odtrhovou pevnost) větší než 1,5 N/mm2_x000d_
- zkoušky po provedení nátěrů - nedestruktivní měřící zkouška (např. přístrojem Elcometer)</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</si>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</sst>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28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horizontal="left" vertical="top"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6" fillId="0" borderId="6" xfId="0" applyFont="1" applyBorder="1" applyAlignment="1">
      <alignment horizontal="left" vertical="center"/>
    </xf>
    <xf numFmtId="0" fontId="0" fillId="0" borderId="6" xfId="0" applyFont="1" applyBorder="1" applyAlignment="1">
      <alignment vertical="center"/>
    </xf>
    <xf numFmtId="4" fontId="16"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7" fillId="0" borderId="0" xfId="0" applyNumberFormat="1" applyFont="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4" fillId="3" borderId="8" xfId="0" applyFont="1" applyFill="1" applyBorder="1" applyAlignment="1">
      <alignment horizontal="left"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6"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0" fillId="4" borderId="8" xfId="0" applyFont="1" applyFill="1" applyBorder="1" applyAlignment="1">
      <alignment vertical="center"/>
    </xf>
    <xf numFmtId="0" fontId="20" fillId="4" borderId="8" xfId="0" applyFont="1" applyFill="1" applyBorder="1" applyAlignment="1">
      <alignment horizontal="center" vertical="center"/>
    </xf>
    <xf numFmtId="0" fontId="20" fillId="4" borderId="8" xfId="0" applyFont="1" applyFill="1" applyBorder="1" applyAlignment="1">
      <alignment horizontal="right" vertical="center"/>
    </xf>
    <xf numFmtId="0" fontId="20" fillId="4"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5"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6"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0" fontId="26" fillId="0" borderId="0" xfId="0" applyFont="1" applyAlignment="1">
      <alignment vertical="center"/>
    </xf>
    <xf numFmtId="4" fontId="26" fillId="0" borderId="0" xfId="0" applyNumberFormat="1"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1" fillId="0" borderId="0" xfId="0" applyFont="1" applyAlignment="1">
      <alignment horizontal="left" vertical="center" wrapText="1"/>
    </xf>
    <xf numFmtId="0" fontId="0" fillId="0" borderId="4" xfId="0" applyFont="1" applyBorder="1" applyAlignment="1">
      <alignment vertical="center" wrapText="1"/>
    </xf>
    <xf numFmtId="0" fontId="16"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Font="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4" fontId="22" fillId="0" borderId="0" xfId="0" applyNumberFormat="1" applyFont="1" applyAlignment="1"/>
    <xf numFmtId="166" fontId="30" fillId="0" borderId="13" xfId="0" applyNumberFormat="1" applyFont="1" applyBorder="1" applyAlignment="1"/>
    <xf numFmtId="166" fontId="30" fillId="0" borderId="14" xfId="0" applyNumberFormat="1" applyFont="1" applyBorder="1" applyAlignment="1"/>
    <xf numFmtId="4" fontId="31"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0" fillId="0" borderId="23" xfId="0" applyFont="1" applyBorder="1" applyAlignment="1" applyProtection="1">
      <alignment horizontal="center" vertical="center"/>
      <protection locked="0"/>
    </xf>
    <xf numFmtId="49" fontId="20" fillId="0" borderId="23" xfId="0" applyNumberFormat="1"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23" xfId="0" applyFont="1" applyBorder="1" applyAlignment="1" applyProtection="1">
      <alignment horizontal="center" vertical="center" wrapText="1"/>
      <protection locked="0"/>
    </xf>
    <xf numFmtId="167" fontId="20" fillId="0" borderId="23" xfId="0" applyNumberFormat="1" applyFont="1" applyBorder="1" applyAlignment="1" applyProtection="1">
      <alignment vertical="center"/>
      <protection locked="0"/>
    </xf>
    <xf numFmtId="4" fontId="20" fillId="0" borderId="23" xfId="0" applyNumberFormat="1" applyFont="1" applyBorder="1" applyAlignment="1" applyProtection="1">
      <alignment vertical="center"/>
      <protection locked="0"/>
    </xf>
    <xf numFmtId="0" fontId="21" fillId="0" borderId="15"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horizontal="left" vertical="center" wrapText="1"/>
    </xf>
    <xf numFmtId="0" fontId="0" fillId="0" borderId="15" xfId="0" applyFont="1" applyBorder="1" applyAlignment="1">
      <alignment vertical="center"/>
    </xf>
    <xf numFmtId="0" fontId="34" fillId="0" borderId="0" xfId="0" applyFont="1" applyAlignment="1">
      <alignment vertical="center" wrapText="1"/>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0" borderId="15" xfId="0" applyFont="1" applyBorder="1" applyAlignment="1">
      <alignment horizontal="left" vertical="center"/>
    </xf>
    <xf numFmtId="0" fontId="35" fillId="0" borderId="0" xfId="0" applyFont="1" applyBorder="1" applyAlignment="1">
      <alignment horizontal="center"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s="17" t="s">
        <v>6</v>
      </c>
      <c r="BS2" s="18" t="s">
        <v>7</v>
      </c>
      <c r="BT2" s="18" t="s">
        <v>8</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ht="24.96" customHeight="1">
      <c r="B4" s="21"/>
      <c r="D4" s="22" t="s">
        <v>10</v>
      </c>
      <c r="AR4" s="21"/>
      <c r="AS4" s="23" t="s">
        <v>11</v>
      </c>
      <c r="BS4" s="18" t="s">
        <v>12</v>
      </c>
    </row>
    <row r="5" ht="12" customHeight="1">
      <c r="B5" s="21"/>
      <c r="D5" s="24" t="s">
        <v>13</v>
      </c>
      <c r="K5" s="25" t="s">
        <v>14</v>
      </c>
      <c r="AR5" s="21"/>
      <c r="BS5" s="18" t="s">
        <v>7</v>
      </c>
    </row>
    <row r="6" ht="36.96" customHeight="1">
      <c r="B6" s="21"/>
      <c r="D6" s="26" t="s">
        <v>15</v>
      </c>
      <c r="K6" s="27" t="s">
        <v>16</v>
      </c>
      <c r="AR6" s="21"/>
      <c r="BS6" s="18" t="s">
        <v>7</v>
      </c>
    </row>
    <row r="7" ht="12" customHeight="1">
      <c r="B7" s="21"/>
      <c r="D7" s="28" t="s">
        <v>17</v>
      </c>
      <c r="K7" s="25" t="s">
        <v>18</v>
      </c>
      <c r="AK7" s="28" t="s">
        <v>19</v>
      </c>
      <c r="AN7" s="25" t="s">
        <v>3</v>
      </c>
      <c r="AR7" s="21"/>
      <c r="BS7" s="18" t="s">
        <v>7</v>
      </c>
    </row>
    <row r="8" ht="12" customHeight="1">
      <c r="B8" s="21"/>
      <c r="D8" s="28" t="s">
        <v>20</v>
      </c>
      <c r="K8" s="25" t="s">
        <v>21</v>
      </c>
      <c r="AK8" s="28" t="s">
        <v>22</v>
      </c>
      <c r="AN8" s="25" t="s">
        <v>23</v>
      </c>
      <c r="AR8" s="21"/>
      <c r="BS8" s="18" t="s">
        <v>7</v>
      </c>
    </row>
    <row r="9" ht="14.4" customHeight="1">
      <c r="B9" s="21"/>
      <c r="AR9" s="21"/>
      <c r="BS9" s="18" t="s">
        <v>7</v>
      </c>
    </row>
    <row r="10" ht="12" customHeight="1">
      <c r="B10" s="21"/>
      <c r="D10" s="28" t="s">
        <v>24</v>
      </c>
      <c r="AK10" s="28" t="s">
        <v>25</v>
      </c>
      <c r="AN10" s="25" t="s">
        <v>26</v>
      </c>
      <c r="AR10" s="21"/>
      <c r="BS10" s="18" t="s">
        <v>7</v>
      </c>
    </row>
    <row r="11" ht="18.48" customHeight="1">
      <c r="B11" s="21"/>
      <c r="E11" s="25" t="s">
        <v>27</v>
      </c>
      <c r="AK11" s="28" t="s">
        <v>28</v>
      </c>
      <c r="AN11" s="25" t="s">
        <v>29</v>
      </c>
      <c r="AR11" s="21"/>
      <c r="BS11" s="18" t="s">
        <v>7</v>
      </c>
    </row>
    <row r="12" ht="6.96" customHeight="1">
      <c r="B12" s="21"/>
      <c r="AR12" s="21"/>
      <c r="BS12" s="18" t="s">
        <v>7</v>
      </c>
    </row>
    <row r="13" ht="12" customHeight="1">
      <c r="B13" s="21"/>
      <c r="D13" s="28" t="s">
        <v>30</v>
      </c>
      <c r="AK13" s="28" t="s">
        <v>25</v>
      </c>
      <c r="AN13" s="25" t="s">
        <v>3</v>
      </c>
      <c r="AR13" s="21"/>
      <c r="BS13" s="18" t="s">
        <v>7</v>
      </c>
    </row>
    <row r="14">
      <c r="B14" s="21"/>
      <c r="E14" s="25" t="s">
        <v>31</v>
      </c>
      <c r="AK14" s="28" t="s">
        <v>28</v>
      </c>
      <c r="AN14" s="25" t="s">
        <v>3</v>
      </c>
      <c r="AR14" s="21"/>
      <c r="BS14" s="18" t="s">
        <v>7</v>
      </c>
    </row>
    <row r="15" ht="6.96" customHeight="1">
      <c r="B15" s="21"/>
      <c r="AR15" s="21"/>
      <c r="BS15" s="18" t="s">
        <v>4</v>
      </c>
    </row>
    <row r="16" ht="12" customHeight="1">
      <c r="B16" s="21"/>
      <c r="D16" s="28" t="s">
        <v>32</v>
      </c>
      <c r="AK16" s="28" t="s">
        <v>25</v>
      </c>
      <c r="AN16" s="25" t="s">
        <v>33</v>
      </c>
      <c r="AR16" s="21"/>
      <c r="BS16" s="18" t="s">
        <v>4</v>
      </c>
    </row>
    <row r="17" ht="18.48" customHeight="1">
      <c r="B17" s="21"/>
      <c r="E17" s="25" t="s">
        <v>34</v>
      </c>
      <c r="AK17" s="28" t="s">
        <v>28</v>
      </c>
      <c r="AN17" s="25" t="s">
        <v>35</v>
      </c>
      <c r="AR17" s="21"/>
      <c r="BS17" s="18" t="s">
        <v>36</v>
      </c>
    </row>
    <row r="18" ht="6.96" customHeight="1">
      <c r="B18" s="21"/>
      <c r="AR18" s="21"/>
      <c r="BS18" s="18" t="s">
        <v>7</v>
      </c>
    </row>
    <row r="19" ht="12" customHeight="1">
      <c r="B19" s="21"/>
      <c r="D19" s="28" t="s">
        <v>37</v>
      </c>
      <c r="AK19" s="28" t="s">
        <v>25</v>
      </c>
      <c r="AN19" s="25" t="s">
        <v>33</v>
      </c>
      <c r="AR19" s="21"/>
      <c r="BS19" s="18" t="s">
        <v>7</v>
      </c>
    </row>
    <row r="20" ht="18.48" customHeight="1">
      <c r="B20" s="21"/>
      <c r="E20" s="25" t="s">
        <v>34</v>
      </c>
      <c r="AK20" s="28" t="s">
        <v>28</v>
      </c>
      <c r="AN20" s="25" t="s">
        <v>35</v>
      </c>
      <c r="AR20" s="21"/>
      <c r="BS20" s="18" t="s">
        <v>36</v>
      </c>
    </row>
    <row r="21" ht="6.96" customHeight="1">
      <c r="B21" s="21"/>
      <c r="AR21" s="21"/>
    </row>
    <row r="22" ht="12" customHeight="1">
      <c r="B22" s="21"/>
      <c r="D22" s="28" t="s">
        <v>38</v>
      </c>
      <c r="AR22" s="21"/>
    </row>
    <row r="23" ht="51" customHeight="1">
      <c r="B23" s="21"/>
      <c r="E23" s="29" t="s">
        <v>39</v>
      </c>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R23" s="21"/>
    </row>
    <row r="24" ht="6.96" customHeight="1">
      <c r="B24" s="21"/>
      <c r="AR24" s="21"/>
    </row>
    <row r="25" ht="6.96" customHeight="1">
      <c r="B25" s="21"/>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21"/>
    </row>
    <row r="26" s="1" customFormat="1" ht="25.92" customHeight="1">
      <c r="B26" s="31"/>
      <c r="D26" s="32" t="s">
        <v>40</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4">
        <f>ROUND(AG54,2)</f>
        <v>2418120.8300000001</v>
      </c>
      <c r="AL26" s="33"/>
      <c r="AM26" s="33"/>
      <c r="AN26" s="33"/>
      <c r="AO26" s="33"/>
      <c r="AR26" s="31"/>
    </row>
    <row r="27" s="1" customFormat="1" ht="6.96" customHeight="1">
      <c r="B27" s="31"/>
      <c r="AR27" s="31"/>
    </row>
    <row r="28" s="1" customFormat="1">
      <c r="B28" s="31"/>
      <c r="L28" s="35" t="s">
        <v>41</v>
      </c>
      <c r="M28" s="35"/>
      <c r="N28" s="35"/>
      <c r="O28" s="35"/>
      <c r="P28" s="35"/>
      <c r="W28" s="35" t="s">
        <v>42</v>
      </c>
      <c r="X28" s="35"/>
      <c r="Y28" s="35"/>
      <c r="Z28" s="35"/>
      <c r="AA28" s="35"/>
      <c r="AB28" s="35"/>
      <c r="AC28" s="35"/>
      <c r="AD28" s="35"/>
      <c r="AE28" s="35"/>
      <c r="AK28" s="35" t="s">
        <v>43</v>
      </c>
      <c r="AL28" s="35"/>
      <c r="AM28" s="35"/>
      <c r="AN28" s="35"/>
      <c r="AO28" s="35"/>
      <c r="AR28" s="31"/>
    </row>
    <row r="29" s="2" customFormat="1" ht="14.4" customHeight="1">
      <c r="B29" s="36"/>
      <c r="D29" s="28" t="s">
        <v>44</v>
      </c>
      <c r="F29" s="28" t="s">
        <v>45</v>
      </c>
      <c r="L29" s="37">
        <v>0.20999999999999999</v>
      </c>
      <c r="M29" s="2"/>
      <c r="N29" s="2"/>
      <c r="O29" s="2"/>
      <c r="P29" s="2"/>
      <c r="W29" s="38">
        <f>ROUND(AZ54, 2)</f>
        <v>2418120.8300000001</v>
      </c>
      <c r="X29" s="2"/>
      <c r="Y29" s="2"/>
      <c r="Z29" s="2"/>
      <c r="AA29" s="2"/>
      <c r="AB29" s="2"/>
      <c r="AC29" s="2"/>
      <c r="AD29" s="2"/>
      <c r="AE29" s="2"/>
      <c r="AK29" s="38">
        <f>ROUND(AV54, 2)</f>
        <v>507805.37</v>
      </c>
      <c r="AL29" s="2"/>
      <c r="AM29" s="2"/>
      <c r="AN29" s="2"/>
      <c r="AO29" s="2"/>
      <c r="AR29" s="36"/>
    </row>
    <row r="30" s="2" customFormat="1" ht="14.4" customHeight="1">
      <c r="B30" s="36"/>
      <c r="F30" s="28" t="s">
        <v>46</v>
      </c>
      <c r="L30" s="37">
        <v>0.14999999999999999</v>
      </c>
      <c r="M30" s="2"/>
      <c r="N30" s="2"/>
      <c r="O30" s="2"/>
      <c r="P30" s="2"/>
      <c r="W30" s="38">
        <f>ROUND(BA54, 2)</f>
        <v>0</v>
      </c>
      <c r="X30" s="2"/>
      <c r="Y30" s="2"/>
      <c r="Z30" s="2"/>
      <c r="AA30" s="2"/>
      <c r="AB30" s="2"/>
      <c r="AC30" s="2"/>
      <c r="AD30" s="2"/>
      <c r="AE30" s="2"/>
      <c r="AK30" s="38">
        <f>ROUND(AW54, 2)</f>
        <v>0</v>
      </c>
      <c r="AL30" s="2"/>
      <c r="AM30" s="2"/>
      <c r="AN30" s="2"/>
      <c r="AO30" s="2"/>
      <c r="AR30" s="36"/>
    </row>
    <row r="31" hidden="1" s="2" customFormat="1" ht="14.4" customHeight="1">
      <c r="B31" s="36"/>
      <c r="F31" s="28" t="s">
        <v>47</v>
      </c>
      <c r="L31" s="37">
        <v>0.20999999999999999</v>
      </c>
      <c r="M31" s="2"/>
      <c r="N31" s="2"/>
      <c r="O31" s="2"/>
      <c r="P31" s="2"/>
      <c r="W31" s="38">
        <f>ROUND(BB54, 2)</f>
        <v>0</v>
      </c>
      <c r="X31" s="2"/>
      <c r="Y31" s="2"/>
      <c r="Z31" s="2"/>
      <c r="AA31" s="2"/>
      <c r="AB31" s="2"/>
      <c r="AC31" s="2"/>
      <c r="AD31" s="2"/>
      <c r="AE31" s="2"/>
      <c r="AK31" s="38">
        <v>0</v>
      </c>
      <c r="AL31" s="2"/>
      <c r="AM31" s="2"/>
      <c r="AN31" s="2"/>
      <c r="AO31" s="2"/>
      <c r="AR31" s="36"/>
    </row>
    <row r="32" hidden="1" s="2" customFormat="1" ht="14.4" customHeight="1">
      <c r="B32" s="36"/>
      <c r="F32" s="28" t="s">
        <v>48</v>
      </c>
      <c r="L32" s="37">
        <v>0.14999999999999999</v>
      </c>
      <c r="M32" s="2"/>
      <c r="N32" s="2"/>
      <c r="O32" s="2"/>
      <c r="P32" s="2"/>
      <c r="W32" s="38">
        <f>ROUND(BC54, 2)</f>
        <v>0</v>
      </c>
      <c r="X32" s="2"/>
      <c r="Y32" s="2"/>
      <c r="Z32" s="2"/>
      <c r="AA32" s="2"/>
      <c r="AB32" s="2"/>
      <c r="AC32" s="2"/>
      <c r="AD32" s="2"/>
      <c r="AE32" s="2"/>
      <c r="AK32" s="38">
        <v>0</v>
      </c>
      <c r="AL32" s="2"/>
      <c r="AM32" s="2"/>
      <c r="AN32" s="2"/>
      <c r="AO32" s="2"/>
      <c r="AR32" s="36"/>
    </row>
    <row r="33" hidden="1" s="2" customFormat="1" ht="14.4" customHeight="1">
      <c r="B33" s="36"/>
      <c r="F33" s="28" t="s">
        <v>49</v>
      </c>
      <c r="L33" s="37">
        <v>0</v>
      </c>
      <c r="M33" s="2"/>
      <c r="N33" s="2"/>
      <c r="O33" s="2"/>
      <c r="P33" s="2"/>
      <c r="W33" s="38">
        <f>ROUND(BD54, 2)</f>
        <v>0</v>
      </c>
      <c r="X33" s="2"/>
      <c r="Y33" s="2"/>
      <c r="Z33" s="2"/>
      <c r="AA33" s="2"/>
      <c r="AB33" s="2"/>
      <c r="AC33" s="2"/>
      <c r="AD33" s="2"/>
      <c r="AE33" s="2"/>
      <c r="AK33" s="38">
        <v>0</v>
      </c>
      <c r="AL33" s="2"/>
      <c r="AM33" s="2"/>
      <c r="AN33" s="2"/>
      <c r="AO33" s="2"/>
      <c r="AR33" s="36"/>
    </row>
    <row r="34" s="1" customFormat="1" ht="6.96" customHeight="1">
      <c r="B34" s="31"/>
      <c r="AR34" s="31"/>
    </row>
    <row r="35" s="1" customFormat="1" ht="25.92" customHeight="1">
      <c r="B35" s="31"/>
      <c r="C35" s="39"/>
      <c r="D35" s="40" t="s">
        <v>50</v>
      </c>
      <c r="E35" s="41"/>
      <c r="F35" s="41"/>
      <c r="G35" s="41"/>
      <c r="H35" s="41"/>
      <c r="I35" s="41"/>
      <c r="J35" s="41"/>
      <c r="K35" s="41"/>
      <c r="L35" s="41"/>
      <c r="M35" s="41"/>
      <c r="N35" s="41"/>
      <c r="O35" s="41"/>
      <c r="P35" s="41"/>
      <c r="Q35" s="41"/>
      <c r="R35" s="41"/>
      <c r="S35" s="41"/>
      <c r="T35" s="42" t="s">
        <v>51</v>
      </c>
      <c r="U35" s="41"/>
      <c r="V35" s="41"/>
      <c r="W35" s="41"/>
      <c r="X35" s="43" t="s">
        <v>52</v>
      </c>
      <c r="Y35" s="41"/>
      <c r="Z35" s="41"/>
      <c r="AA35" s="41"/>
      <c r="AB35" s="41"/>
      <c r="AC35" s="41"/>
      <c r="AD35" s="41"/>
      <c r="AE35" s="41"/>
      <c r="AF35" s="41"/>
      <c r="AG35" s="41"/>
      <c r="AH35" s="41"/>
      <c r="AI35" s="41"/>
      <c r="AJ35" s="41"/>
      <c r="AK35" s="44">
        <f>SUM(AK26:AK33)</f>
        <v>2925926.2000000002</v>
      </c>
      <c r="AL35" s="41"/>
      <c r="AM35" s="41"/>
      <c r="AN35" s="41"/>
      <c r="AO35" s="45"/>
      <c r="AP35" s="39"/>
      <c r="AQ35" s="39"/>
      <c r="AR35" s="31"/>
    </row>
    <row r="36" s="1" customFormat="1" ht="6.96" customHeight="1">
      <c r="B36" s="31"/>
      <c r="AR36" s="31"/>
    </row>
    <row r="37" s="1" customFormat="1" ht="6.96" customHeight="1">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1"/>
    </row>
    <row r="41" s="1" customFormat="1" ht="6.96" customHeight="1">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1"/>
    </row>
    <row r="42" s="1" customFormat="1" ht="24.96" customHeight="1">
      <c r="B42" s="31"/>
      <c r="C42" s="22" t="s">
        <v>53</v>
      </c>
      <c r="AR42" s="31"/>
    </row>
    <row r="43" s="1" customFormat="1" ht="6.96" customHeight="1">
      <c r="B43" s="31"/>
      <c r="AR43" s="31"/>
    </row>
    <row r="44" s="3" customFormat="1" ht="12" customHeight="1">
      <c r="B44" s="50"/>
      <c r="C44" s="28" t="s">
        <v>13</v>
      </c>
      <c r="L44" s="3" t="str">
        <f>K5</f>
        <v>H19-004</v>
      </c>
      <c r="AR44" s="50"/>
    </row>
    <row r="45" s="4" customFormat="1" ht="36.96" customHeight="1">
      <c r="B45" s="51"/>
      <c r="C45" s="52" t="s">
        <v>15</v>
      </c>
      <c r="L45" s="53" t="str">
        <f>K6</f>
        <v>Oprava části náhonu a stavidla u jezu mandavy, ulice Pod strání</v>
      </c>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R45" s="51"/>
    </row>
    <row r="46" s="1" customFormat="1" ht="6.96" customHeight="1">
      <c r="B46" s="31"/>
      <c r="AR46" s="31"/>
    </row>
    <row r="47" s="1" customFormat="1" ht="12" customHeight="1">
      <c r="B47" s="31"/>
      <c r="C47" s="28" t="s">
        <v>20</v>
      </c>
      <c r="L47" s="54" t="str">
        <f>IF(K8="","",K8)</f>
        <v>Varnsdorf</v>
      </c>
      <c r="AI47" s="28" t="s">
        <v>22</v>
      </c>
      <c r="AM47" s="55" t="str">
        <f>IF(AN8= "","",AN8)</f>
        <v>16. 4. 2019</v>
      </c>
      <c r="AN47" s="55"/>
      <c r="AR47" s="31"/>
    </row>
    <row r="48" s="1" customFormat="1" ht="6.96" customHeight="1">
      <c r="B48" s="31"/>
      <c r="AR48" s="31"/>
    </row>
    <row r="49" s="1" customFormat="1" ht="15.15" customHeight="1">
      <c r="B49" s="31"/>
      <c r="C49" s="28" t="s">
        <v>24</v>
      </c>
      <c r="L49" s="3" t="str">
        <f>IF(E11= "","",E11)</f>
        <v>Město Varnsdorf</v>
      </c>
      <c r="AI49" s="28" t="s">
        <v>32</v>
      </c>
      <c r="AM49" s="56" t="str">
        <f>IF(E17="","",E17)</f>
        <v>HG partner s.r.o.</v>
      </c>
      <c r="AN49" s="3"/>
      <c r="AO49" s="3"/>
      <c r="AP49" s="3"/>
      <c r="AR49" s="31"/>
      <c r="AS49" s="57" t="s">
        <v>54</v>
      </c>
      <c r="AT49" s="58"/>
      <c r="AU49" s="59"/>
      <c r="AV49" s="59"/>
      <c r="AW49" s="59"/>
      <c r="AX49" s="59"/>
      <c r="AY49" s="59"/>
      <c r="AZ49" s="59"/>
      <c r="BA49" s="59"/>
      <c r="BB49" s="59"/>
      <c r="BC49" s="59"/>
      <c r="BD49" s="60"/>
    </row>
    <row r="50" s="1" customFormat="1" ht="15.15" customHeight="1">
      <c r="B50" s="31"/>
      <c r="C50" s="28" t="s">
        <v>30</v>
      </c>
      <c r="L50" s="3" t="str">
        <f>IF(E14="","",E14)</f>
        <v xml:space="preserve"> </v>
      </c>
      <c r="AI50" s="28" t="s">
        <v>37</v>
      </c>
      <c r="AM50" s="56" t="str">
        <f>IF(E20="","",E20)</f>
        <v>HG partner s.r.o.</v>
      </c>
      <c r="AN50" s="3"/>
      <c r="AO50" s="3"/>
      <c r="AP50" s="3"/>
      <c r="AR50" s="31"/>
      <c r="AS50" s="61"/>
      <c r="AT50" s="62"/>
      <c r="AU50" s="63"/>
      <c r="AV50" s="63"/>
      <c r="AW50" s="63"/>
      <c r="AX50" s="63"/>
      <c r="AY50" s="63"/>
      <c r="AZ50" s="63"/>
      <c r="BA50" s="63"/>
      <c r="BB50" s="63"/>
      <c r="BC50" s="63"/>
      <c r="BD50" s="64"/>
    </row>
    <row r="51" s="1" customFormat="1" ht="10.8" customHeight="1">
      <c r="B51" s="31"/>
      <c r="AR51" s="31"/>
      <c r="AS51" s="61"/>
      <c r="AT51" s="62"/>
      <c r="AU51" s="63"/>
      <c r="AV51" s="63"/>
      <c r="AW51" s="63"/>
      <c r="AX51" s="63"/>
      <c r="AY51" s="63"/>
      <c r="AZ51" s="63"/>
      <c r="BA51" s="63"/>
      <c r="BB51" s="63"/>
      <c r="BC51" s="63"/>
      <c r="BD51" s="64"/>
    </row>
    <row r="52" s="1" customFormat="1" ht="29.28" customHeight="1">
      <c r="B52" s="31"/>
      <c r="C52" s="65" t="s">
        <v>55</v>
      </c>
      <c r="D52" s="66"/>
      <c r="E52" s="66"/>
      <c r="F52" s="66"/>
      <c r="G52" s="66"/>
      <c r="H52" s="67"/>
      <c r="I52" s="68" t="s">
        <v>56</v>
      </c>
      <c r="J52" s="66"/>
      <c r="K52" s="66"/>
      <c r="L52" s="66"/>
      <c r="M52" s="66"/>
      <c r="N52" s="66"/>
      <c r="O52" s="66"/>
      <c r="P52" s="66"/>
      <c r="Q52" s="66"/>
      <c r="R52" s="66"/>
      <c r="S52" s="66"/>
      <c r="T52" s="66"/>
      <c r="U52" s="66"/>
      <c r="V52" s="66"/>
      <c r="W52" s="66"/>
      <c r="X52" s="66"/>
      <c r="Y52" s="66"/>
      <c r="Z52" s="66"/>
      <c r="AA52" s="66"/>
      <c r="AB52" s="66"/>
      <c r="AC52" s="66"/>
      <c r="AD52" s="66"/>
      <c r="AE52" s="66"/>
      <c r="AF52" s="66"/>
      <c r="AG52" s="69" t="s">
        <v>57</v>
      </c>
      <c r="AH52" s="66"/>
      <c r="AI52" s="66"/>
      <c r="AJ52" s="66"/>
      <c r="AK52" s="66"/>
      <c r="AL52" s="66"/>
      <c r="AM52" s="66"/>
      <c r="AN52" s="68" t="s">
        <v>58</v>
      </c>
      <c r="AO52" s="66"/>
      <c r="AP52" s="66"/>
      <c r="AQ52" s="70" t="s">
        <v>59</v>
      </c>
      <c r="AR52" s="31"/>
      <c r="AS52" s="71" t="s">
        <v>60</v>
      </c>
      <c r="AT52" s="72" t="s">
        <v>61</v>
      </c>
      <c r="AU52" s="72" t="s">
        <v>62</v>
      </c>
      <c r="AV52" s="72" t="s">
        <v>63</v>
      </c>
      <c r="AW52" s="72" t="s">
        <v>64</v>
      </c>
      <c r="AX52" s="72" t="s">
        <v>65</v>
      </c>
      <c r="AY52" s="72" t="s">
        <v>66</v>
      </c>
      <c r="AZ52" s="72" t="s">
        <v>67</v>
      </c>
      <c r="BA52" s="72" t="s">
        <v>68</v>
      </c>
      <c r="BB52" s="72" t="s">
        <v>69</v>
      </c>
      <c r="BC52" s="72" t="s">
        <v>70</v>
      </c>
      <c r="BD52" s="73" t="s">
        <v>71</v>
      </c>
    </row>
    <row r="53" s="1" customFormat="1" ht="10.8" customHeight="1">
      <c r="B53" s="31"/>
      <c r="AR53" s="31"/>
      <c r="AS53" s="74"/>
      <c r="AT53" s="59"/>
      <c r="AU53" s="59"/>
      <c r="AV53" s="59"/>
      <c r="AW53" s="59"/>
      <c r="AX53" s="59"/>
      <c r="AY53" s="59"/>
      <c r="AZ53" s="59"/>
      <c r="BA53" s="59"/>
      <c r="BB53" s="59"/>
      <c r="BC53" s="59"/>
      <c r="BD53" s="60"/>
    </row>
    <row r="54" s="5" customFormat="1" ht="32.4" customHeight="1">
      <c r="B54" s="75"/>
      <c r="C54" s="76" t="s">
        <v>72</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8">
        <f>ROUND(SUM(AG55:AG59),2)</f>
        <v>2418120.8300000001</v>
      </c>
      <c r="AH54" s="78"/>
      <c r="AI54" s="78"/>
      <c r="AJ54" s="78"/>
      <c r="AK54" s="78"/>
      <c r="AL54" s="78"/>
      <c r="AM54" s="78"/>
      <c r="AN54" s="79">
        <f>SUM(AG54,AT54)</f>
        <v>2925926.2000000002</v>
      </c>
      <c r="AO54" s="79"/>
      <c r="AP54" s="79"/>
      <c r="AQ54" s="80" t="s">
        <v>3</v>
      </c>
      <c r="AR54" s="75"/>
      <c r="AS54" s="81">
        <f>ROUND(SUM(AS55:AS59),2)</f>
        <v>0</v>
      </c>
      <c r="AT54" s="82">
        <f>ROUND(SUM(AV54:AW54),2)</f>
        <v>507805.37</v>
      </c>
      <c r="AU54" s="83">
        <f>ROUND(SUM(AU55:AU59),5)</f>
        <v>2339.6468199999999</v>
      </c>
      <c r="AV54" s="82">
        <f>ROUND(AZ54*L29,2)</f>
        <v>507805.37</v>
      </c>
      <c r="AW54" s="82">
        <f>ROUND(BA54*L30,2)</f>
        <v>0</v>
      </c>
      <c r="AX54" s="82">
        <f>ROUND(BB54*L29,2)</f>
        <v>0</v>
      </c>
      <c r="AY54" s="82">
        <f>ROUND(BC54*L30,2)</f>
        <v>0</v>
      </c>
      <c r="AZ54" s="82">
        <f>ROUND(SUM(AZ55:AZ59),2)</f>
        <v>2418120.8300000001</v>
      </c>
      <c r="BA54" s="82">
        <f>ROUND(SUM(BA55:BA59),2)</f>
        <v>0</v>
      </c>
      <c r="BB54" s="82">
        <f>ROUND(SUM(BB55:BB59),2)</f>
        <v>0</v>
      </c>
      <c r="BC54" s="82">
        <f>ROUND(SUM(BC55:BC59),2)</f>
        <v>0</v>
      </c>
      <c r="BD54" s="84">
        <f>ROUND(SUM(BD55:BD59),2)</f>
        <v>0</v>
      </c>
      <c r="BS54" s="85" t="s">
        <v>73</v>
      </c>
      <c r="BT54" s="85" t="s">
        <v>74</v>
      </c>
      <c r="BU54" s="86" t="s">
        <v>75</v>
      </c>
      <c r="BV54" s="85" t="s">
        <v>76</v>
      </c>
      <c r="BW54" s="85" t="s">
        <v>5</v>
      </c>
      <c r="BX54" s="85" t="s">
        <v>77</v>
      </c>
      <c r="CL54" s="85" t="s">
        <v>18</v>
      </c>
    </row>
    <row r="55" s="6" customFormat="1" ht="16.5" customHeight="1">
      <c r="A55" s="87" t="s">
        <v>78</v>
      </c>
      <c r="B55" s="88"/>
      <c r="C55" s="89"/>
      <c r="D55" s="90" t="s">
        <v>79</v>
      </c>
      <c r="E55" s="90"/>
      <c r="F55" s="90"/>
      <c r="G55" s="90"/>
      <c r="H55" s="90"/>
      <c r="I55" s="91"/>
      <c r="J55" s="90" t="s">
        <v>80</v>
      </c>
      <c r="K55" s="90"/>
      <c r="L55" s="90"/>
      <c r="M55" s="90"/>
      <c r="N55" s="90"/>
      <c r="O55" s="90"/>
      <c r="P55" s="90"/>
      <c r="Q55" s="90"/>
      <c r="R55" s="90"/>
      <c r="S55" s="90"/>
      <c r="T55" s="90"/>
      <c r="U55" s="90"/>
      <c r="V55" s="90"/>
      <c r="W55" s="90"/>
      <c r="X55" s="90"/>
      <c r="Y55" s="90"/>
      <c r="Z55" s="90"/>
      <c r="AA55" s="90"/>
      <c r="AB55" s="90"/>
      <c r="AC55" s="90"/>
      <c r="AD55" s="90"/>
      <c r="AE55" s="90"/>
      <c r="AF55" s="90"/>
      <c r="AG55" s="92">
        <f>'SO 01 - Stavidlo'!J30</f>
        <v>235696.60999999999</v>
      </c>
      <c r="AH55" s="91"/>
      <c r="AI55" s="91"/>
      <c r="AJ55" s="91"/>
      <c r="AK55" s="91"/>
      <c r="AL55" s="91"/>
      <c r="AM55" s="91"/>
      <c r="AN55" s="92">
        <f>SUM(AG55,AT55)</f>
        <v>285192.89999999997</v>
      </c>
      <c r="AO55" s="91"/>
      <c r="AP55" s="91"/>
      <c r="AQ55" s="93" t="s">
        <v>81</v>
      </c>
      <c r="AR55" s="88"/>
      <c r="AS55" s="94">
        <v>0</v>
      </c>
      <c r="AT55" s="95">
        <f>ROUND(SUM(AV55:AW55),2)</f>
        <v>49496.290000000001</v>
      </c>
      <c r="AU55" s="96">
        <f>'SO 01 - Stavidlo'!P87</f>
        <v>26.370529000000001</v>
      </c>
      <c r="AV55" s="95">
        <f>'SO 01 - Stavidlo'!J33</f>
        <v>49496.290000000001</v>
      </c>
      <c r="AW55" s="95">
        <f>'SO 01 - Stavidlo'!J34</f>
        <v>0</v>
      </c>
      <c r="AX55" s="95">
        <f>'SO 01 - Stavidlo'!J35</f>
        <v>0</v>
      </c>
      <c r="AY55" s="95">
        <f>'SO 01 - Stavidlo'!J36</f>
        <v>0</v>
      </c>
      <c r="AZ55" s="95">
        <f>'SO 01 - Stavidlo'!F33</f>
        <v>235696.60999999999</v>
      </c>
      <c r="BA55" s="95">
        <f>'SO 01 - Stavidlo'!F34</f>
        <v>0</v>
      </c>
      <c r="BB55" s="95">
        <f>'SO 01 - Stavidlo'!F35</f>
        <v>0</v>
      </c>
      <c r="BC55" s="95">
        <f>'SO 01 - Stavidlo'!F36</f>
        <v>0</v>
      </c>
      <c r="BD55" s="97">
        <f>'SO 01 - Stavidlo'!F37</f>
        <v>0</v>
      </c>
      <c r="BT55" s="98" t="s">
        <v>82</v>
      </c>
      <c r="BV55" s="98" t="s">
        <v>76</v>
      </c>
      <c r="BW55" s="98" t="s">
        <v>83</v>
      </c>
      <c r="BX55" s="98" t="s">
        <v>5</v>
      </c>
      <c r="CL55" s="98" t="s">
        <v>18</v>
      </c>
      <c r="CM55" s="98" t="s">
        <v>84</v>
      </c>
    </row>
    <row r="56" s="6" customFormat="1" ht="16.5" customHeight="1">
      <c r="A56" s="87" t="s">
        <v>78</v>
      </c>
      <c r="B56" s="88"/>
      <c r="C56" s="89"/>
      <c r="D56" s="90" t="s">
        <v>85</v>
      </c>
      <c r="E56" s="90"/>
      <c r="F56" s="90"/>
      <c r="G56" s="90"/>
      <c r="H56" s="90"/>
      <c r="I56" s="91"/>
      <c r="J56" s="90" t="s">
        <v>86</v>
      </c>
      <c r="K56" s="90"/>
      <c r="L56" s="90"/>
      <c r="M56" s="90"/>
      <c r="N56" s="90"/>
      <c r="O56" s="90"/>
      <c r="P56" s="90"/>
      <c r="Q56" s="90"/>
      <c r="R56" s="90"/>
      <c r="S56" s="90"/>
      <c r="T56" s="90"/>
      <c r="U56" s="90"/>
      <c r="V56" s="90"/>
      <c r="W56" s="90"/>
      <c r="X56" s="90"/>
      <c r="Y56" s="90"/>
      <c r="Z56" s="90"/>
      <c r="AA56" s="90"/>
      <c r="AB56" s="90"/>
      <c r="AC56" s="90"/>
      <c r="AD56" s="90"/>
      <c r="AE56" s="90"/>
      <c r="AF56" s="90"/>
      <c r="AG56" s="92">
        <f>'SO 02 - Zeď u stavidla'!J30</f>
        <v>282061.14000000001</v>
      </c>
      <c r="AH56" s="91"/>
      <c r="AI56" s="91"/>
      <c r="AJ56" s="91"/>
      <c r="AK56" s="91"/>
      <c r="AL56" s="91"/>
      <c r="AM56" s="91"/>
      <c r="AN56" s="92">
        <f>SUM(AG56,AT56)</f>
        <v>341293.97999999998</v>
      </c>
      <c r="AO56" s="91"/>
      <c r="AP56" s="91"/>
      <c r="AQ56" s="93" t="s">
        <v>81</v>
      </c>
      <c r="AR56" s="88"/>
      <c r="AS56" s="94">
        <v>0</v>
      </c>
      <c r="AT56" s="95">
        <f>ROUND(SUM(AV56:AW56),2)</f>
        <v>59232.839999999997</v>
      </c>
      <c r="AU56" s="96">
        <f>'SO 02 - Zeď u stavidla'!P91</f>
        <v>331.32035669999993</v>
      </c>
      <c r="AV56" s="95">
        <f>'SO 02 - Zeď u stavidla'!J33</f>
        <v>59232.839999999997</v>
      </c>
      <c r="AW56" s="95">
        <f>'SO 02 - Zeď u stavidla'!J34</f>
        <v>0</v>
      </c>
      <c r="AX56" s="95">
        <f>'SO 02 - Zeď u stavidla'!J35</f>
        <v>0</v>
      </c>
      <c r="AY56" s="95">
        <f>'SO 02 - Zeď u stavidla'!J36</f>
        <v>0</v>
      </c>
      <c r="AZ56" s="95">
        <f>'SO 02 - Zeď u stavidla'!F33</f>
        <v>282061.14000000001</v>
      </c>
      <c r="BA56" s="95">
        <f>'SO 02 - Zeď u stavidla'!F34</f>
        <v>0</v>
      </c>
      <c r="BB56" s="95">
        <f>'SO 02 - Zeď u stavidla'!F35</f>
        <v>0</v>
      </c>
      <c r="BC56" s="95">
        <f>'SO 02 - Zeď u stavidla'!F36</f>
        <v>0</v>
      </c>
      <c r="BD56" s="97">
        <f>'SO 02 - Zeď u stavidla'!F37</f>
        <v>0</v>
      </c>
      <c r="BT56" s="98" t="s">
        <v>82</v>
      </c>
      <c r="BV56" s="98" t="s">
        <v>76</v>
      </c>
      <c r="BW56" s="98" t="s">
        <v>87</v>
      </c>
      <c r="BX56" s="98" t="s">
        <v>5</v>
      </c>
      <c r="CL56" s="98" t="s">
        <v>18</v>
      </c>
      <c r="CM56" s="98" t="s">
        <v>84</v>
      </c>
    </row>
    <row r="57" s="6" customFormat="1" ht="16.5" customHeight="1">
      <c r="A57" s="87" t="s">
        <v>78</v>
      </c>
      <c r="B57" s="88"/>
      <c r="C57" s="89"/>
      <c r="D57" s="90" t="s">
        <v>88</v>
      </c>
      <c r="E57" s="90"/>
      <c r="F57" s="90"/>
      <c r="G57" s="90"/>
      <c r="H57" s="90"/>
      <c r="I57" s="91"/>
      <c r="J57" s="90" t="s">
        <v>89</v>
      </c>
      <c r="K57" s="90"/>
      <c r="L57" s="90"/>
      <c r="M57" s="90"/>
      <c r="N57" s="90"/>
      <c r="O57" s="90"/>
      <c r="P57" s="90"/>
      <c r="Q57" s="90"/>
      <c r="R57" s="90"/>
      <c r="S57" s="90"/>
      <c r="T57" s="90"/>
      <c r="U57" s="90"/>
      <c r="V57" s="90"/>
      <c r="W57" s="90"/>
      <c r="X57" s="90"/>
      <c r="Y57" s="90"/>
      <c r="Z57" s="90"/>
      <c r="AA57" s="90"/>
      <c r="AB57" s="90"/>
      <c r="AC57" s="90"/>
      <c r="AD57" s="90"/>
      <c r="AE57" s="90"/>
      <c r="AF57" s="90"/>
      <c r="AG57" s="92">
        <f>'SO 03 - Zakrytý profil'!J30</f>
        <v>995630.89000000001</v>
      </c>
      <c r="AH57" s="91"/>
      <c r="AI57" s="91"/>
      <c r="AJ57" s="91"/>
      <c r="AK57" s="91"/>
      <c r="AL57" s="91"/>
      <c r="AM57" s="91"/>
      <c r="AN57" s="92">
        <f>SUM(AG57,AT57)</f>
        <v>1204713.3799999999</v>
      </c>
      <c r="AO57" s="91"/>
      <c r="AP57" s="91"/>
      <c r="AQ57" s="93" t="s">
        <v>81</v>
      </c>
      <c r="AR57" s="88"/>
      <c r="AS57" s="94">
        <v>0</v>
      </c>
      <c r="AT57" s="95">
        <f>ROUND(SUM(AV57:AW57),2)</f>
        <v>209082.48999999999</v>
      </c>
      <c r="AU57" s="96">
        <f>'SO 03 - Zakrytý profil'!P92</f>
        <v>1060.5769292000002</v>
      </c>
      <c r="AV57" s="95">
        <f>'SO 03 - Zakrytý profil'!J33</f>
        <v>209082.48999999999</v>
      </c>
      <c r="AW57" s="95">
        <f>'SO 03 - Zakrytý profil'!J34</f>
        <v>0</v>
      </c>
      <c r="AX57" s="95">
        <f>'SO 03 - Zakrytý profil'!J35</f>
        <v>0</v>
      </c>
      <c r="AY57" s="95">
        <f>'SO 03 - Zakrytý profil'!J36</f>
        <v>0</v>
      </c>
      <c r="AZ57" s="95">
        <f>'SO 03 - Zakrytý profil'!F33</f>
        <v>995630.89000000001</v>
      </c>
      <c r="BA57" s="95">
        <f>'SO 03 - Zakrytý profil'!F34</f>
        <v>0</v>
      </c>
      <c r="BB57" s="95">
        <f>'SO 03 - Zakrytý profil'!F35</f>
        <v>0</v>
      </c>
      <c r="BC57" s="95">
        <f>'SO 03 - Zakrytý profil'!F36</f>
        <v>0</v>
      </c>
      <c r="BD57" s="97">
        <f>'SO 03 - Zakrytý profil'!F37</f>
        <v>0</v>
      </c>
      <c r="BT57" s="98" t="s">
        <v>82</v>
      </c>
      <c r="BV57" s="98" t="s">
        <v>76</v>
      </c>
      <c r="BW57" s="98" t="s">
        <v>90</v>
      </c>
      <c r="BX57" s="98" t="s">
        <v>5</v>
      </c>
      <c r="CL57" s="98" t="s">
        <v>18</v>
      </c>
      <c r="CM57" s="98" t="s">
        <v>84</v>
      </c>
    </row>
    <row r="58" s="6" customFormat="1" ht="16.5" customHeight="1">
      <c r="A58" s="87" t="s">
        <v>78</v>
      </c>
      <c r="B58" s="88"/>
      <c r="C58" s="89"/>
      <c r="D58" s="90" t="s">
        <v>91</v>
      </c>
      <c r="E58" s="90"/>
      <c r="F58" s="90"/>
      <c r="G58" s="90"/>
      <c r="H58" s="90"/>
      <c r="I58" s="91"/>
      <c r="J58" s="90" t="s">
        <v>92</v>
      </c>
      <c r="K58" s="90"/>
      <c r="L58" s="90"/>
      <c r="M58" s="90"/>
      <c r="N58" s="90"/>
      <c r="O58" s="90"/>
      <c r="P58" s="90"/>
      <c r="Q58" s="90"/>
      <c r="R58" s="90"/>
      <c r="S58" s="90"/>
      <c r="T58" s="90"/>
      <c r="U58" s="90"/>
      <c r="V58" s="90"/>
      <c r="W58" s="90"/>
      <c r="X58" s="90"/>
      <c r="Y58" s="90"/>
      <c r="Z58" s="90"/>
      <c r="AA58" s="90"/>
      <c r="AB58" s="90"/>
      <c r="AC58" s="90"/>
      <c r="AD58" s="90"/>
      <c r="AE58" s="90"/>
      <c r="AF58" s="90"/>
      <c r="AG58" s="92">
        <f>'SO 04 - Otevřený profil'!J30</f>
        <v>756017.25</v>
      </c>
      <c r="AH58" s="91"/>
      <c r="AI58" s="91"/>
      <c r="AJ58" s="91"/>
      <c r="AK58" s="91"/>
      <c r="AL58" s="91"/>
      <c r="AM58" s="91"/>
      <c r="AN58" s="92">
        <f>SUM(AG58,AT58)</f>
        <v>914780.87</v>
      </c>
      <c r="AO58" s="91"/>
      <c r="AP58" s="91"/>
      <c r="AQ58" s="93" t="s">
        <v>81</v>
      </c>
      <c r="AR58" s="88"/>
      <c r="AS58" s="94">
        <v>0</v>
      </c>
      <c r="AT58" s="95">
        <f>ROUND(SUM(AV58:AW58),2)</f>
        <v>158763.62</v>
      </c>
      <c r="AU58" s="96">
        <f>'SO 04 - Otevřený profil'!P88</f>
        <v>910.10300099999995</v>
      </c>
      <c r="AV58" s="95">
        <f>'SO 04 - Otevřený profil'!J33</f>
        <v>158763.62</v>
      </c>
      <c r="AW58" s="95">
        <f>'SO 04 - Otevřený profil'!J34</f>
        <v>0</v>
      </c>
      <c r="AX58" s="95">
        <f>'SO 04 - Otevřený profil'!J35</f>
        <v>0</v>
      </c>
      <c r="AY58" s="95">
        <f>'SO 04 - Otevřený profil'!J36</f>
        <v>0</v>
      </c>
      <c r="AZ58" s="95">
        <f>'SO 04 - Otevřený profil'!F33</f>
        <v>756017.25</v>
      </c>
      <c r="BA58" s="95">
        <f>'SO 04 - Otevřený profil'!F34</f>
        <v>0</v>
      </c>
      <c r="BB58" s="95">
        <f>'SO 04 - Otevřený profil'!F35</f>
        <v>0</v>
      </c>
      <c r="BC58" s="95">
        <f>'SO 04 - Otevřený profil'!F36</f>
        <v>0</v>
      </c>
      <c r="BD58" s="97">
        <f>'SO 04 - Otevřený profil'!F37</f>
        <v>0</v>
      </c>
      <c r="BT58" s="98" t="s">
        <v>82</v>
      </c>
      <c r="BV58" s="98" t="s">
        <v>76</v>
      </c>
      <c r="BW58" s="98" t="s">
        <v>93</v>
      </c>
      <c r="BX58" s="98" t="s">
        <v>5</v>
      </c>
      <c r="CL58" s="98" t="s">
        <v>18</v>
      </c>
      <c r="CM58" s="98" t="s">
        <v>84</v>
      </c>
    </row>
    <row r="59" s="6" customFormat="1" ht="16.5" customHeight="1">
      <c r="A59" s="87" t="s">
        <v>78</v>
      </c>
      <c r="B59" s="88"/>
      <c r="C59" s="89"/>
      <c r="D59" s="90" t="s">
        <v>94</v>
      </c>
      <c r="E59" s="90"/>
      <c r="F59" s="90"/>
      <c r="G59" s="90"/>
      <c r="H59" s="90"/>
      <c r="I59" s="91"/>
      <c r="J59" s="90" t="s">
        <v>95</v>
      </c>
      <c r="K59" s="90"/>
      <c r="L59" s="90"/>
      <c r="M59" s="90"/>
      <c r="N59" s="90"/>
      <c r="O59" s="90"/>
      <c r="P59" s="90"/>
      <c r="Q59" s="90"/>
      <c r="R59" s="90"/>
      <c r="S59" s="90"/>
      <c r="T59" s="90"/>
      <c r="U59" s="90"/>
      <c r="V59" s="90"/>
      <c r="W59" s="90"/>
      <c r="X59" s="90"/>
      <c r="Y59" s="90"/>
      <c r="Z59" s="90"/>
      <c r="AA59" s="90"/>
      <c r="AB59" s="90"/>
      <c r="AC59" s="90"/>
      <c r="AD59" s="90"/>
      <c r="AE59" s="90"/>
      <c r="AF59" s="90"/>
      <c r="AG59" s="92">
        <f>'VON - Vedlejší a ostatní ...'!J30</f>
        <v>148714.94</v>
      </c>
      <c r="AH59" s="91"/>
      <c r="AI59" s="91"/>
      <c r="AJ59" s="91"/>
      <c r="AK59" s="91"/>
      <c r="AL59" s="91"/>
      <c r="AM59" s="91"/>
      <c r="AN59" s="92">
        <f>SUM(AG59,AT59)</f>
        <v>179945.08000000002</v>
      </c>
      <c r="AO59" s="91"/>
      <c r="AP59" s="91"/>
      <c r="AQ59" s="93" t="s">
        <v>94</v>
      </c>
      <c r="AR59" s="88"/>
      <c r="AS59" s="99">
        <v>0</v>
      </c>
      <c r="AT59" s="100">
        <f>ROUND(SUM(AV59:AW59),2)</f>
        <v>31230.139999999999</v>
      </c>
      <c r="AU59" s="101">
        <f>'VON - Vedlejší a ostatní ...'!P84</f>
        <v>11.276</v>
      </c>
      <c r="AV59" s="100">
        <f>'VON - Vedlejší a ostatní ...'!J33</f>
        <v>31230.139999999999</v>
      </c>
      <c r="AW59" s="100">
        <f>'VON - Vedlejší a ostatní ...'!J34</f>
        <v>0</v>
      </c>
      <c r="AX59" s="100">
        <f>'VON - Vedlejší a ostatní ...'!J35</f>
        <v>0</v>
      </c>
      <c r="AY59" s="100">
        <f>'VON - Vedlejší a ostatní ...'!J36</f>
        <v>0</v>
      </c>
      <c r="AZ59" s="100">
        <f>'VON - Vedlejší a ostatní ...'!F33</f>
        <v>148714.94</v>
      </c>
      <c r="BA59" s="100">
        <f>'VON - Vedlejší a ostatní ...'!F34</f>
        <v>0</v>
      </c>
      <c r="BB59" s="100">
        <f>'VON - Vedlejší a ostatní ...'!F35</f>
        <v>0</v>
      </c>
      <c r="BC59" s="100">
        <f>'VON - Vedlejší a ostatní ...'!F36</f>
        <v>0</v>
      </c>
      <c r="BD59" s="102">
        <f>'VON - Vedlejší a ostatní ...'!F37</f>
        <v>0</v>
      </c>
      <c r="BT59" s="98" t="s">
        <v>82</v>
      </c>
      <c r="BV59" s="98" t="s">
        <v>76</v>
      </c>
      <c r="BW59" s="98" t="s">
        <v>96</v>
      </c>
      <c r="BX59" s="98" t="s">
        <v>5</v>
      </c>
      <c r="CL59" s="98" t="s">
        <v>18</v>
      </c>
      <c r="CM59" s="98" t="s">
        <v>84</v>
      </c>
    </row>
    <row r="60" s="1" customFormat="1" ht="30" customHeight="1">
      <c r="B60" s="31"/>
      <c r="AR60" s="31"/>
    </row>
    <row r="61" s="1" customFormat="1" ht="6.96" customHeight="1">
      <c r="B61" s="46"/>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31"/>
    </row>
  </sheetData>
  <mergeCells count="56">
    <mergeCell ref="AS49:AT51"/>
    <mergeCell ref="AM49:AP49"/>
    <mergeCell ref="AM50:AP50"/>
    <mergeCell ref="AN52:AP52"/>
    <mergeCell ref="AN55:AP55"/>
    <mergeCell ref="AG55:AM55"/>
    <mergeCell ref="AN56:AP56"/>
    <mergeCell ref="AG56:AM56"/>
    <mergeCell ref="AN57:AP57"/>
    <mergeCell ref="AG57:AM57"/>
    <mergeCell ref="AN58:AP58"/>
    <mergeCell ref="AG58:AM58"/>
    <mergeCell ref="AN59:AP59"/>
    <mergeCell ref="AG59:AM59"/>
    <mergeCell ref="AG54:AM54"/>
    <mergeCell ref="AN54:AP54"/>
    <mergeCell ref="K5:AO5"/>
    <mergeCell ref="K6:AO6"/>
    <mergeCell ref="AR2:BE2"/>
    <mergeCell ref="E23:AN23"/>
    <mergeCell ref="AK26:AO26"/>
    <mergeCell ref="L28:P28"/>
    <mergeCell ref="W28:AE28"/>
    <mergeCell ref="AK28:AO28"/>
    <mergeCell ref="AK29:AO29"/>
    <mergeCell ref="L29:P29"/>
    <mergeCell ref="AK30:AO30"/>
    <mergeCell ref="L30:P30"/>
    <mergeCell ref="AK31:AO31"/>
    <mergeCell ref="L31:P31"/>
    <mergeCell ref="AK32:AO32"/>
    <mergeCell ref="L32:P32"/>
    <mergeCell ref="AK33:AO33"/>
    <mergeCell ref="L33:P33"/>
    <mergeCell ref="W29:AE29"/>
    <mergeCell ref="W32:AE32"/>
    <mergeCell ref="W30:AE30"/>
    <mergeCell ref="W31:AE31"/>
    <mergeCell ref="W33:AE33"/>
    <mergeCell ref="X35:AB35"/>
    <mergeCell ref="AK35:AO35"/>
    <mergeCell ref="C52:G52"/>
    <mergeCell ref="L45:AO45"/>
    <mergeCell ref="AM47:AN47"/>
    <mergeCell ref="I52:AF52"/>
    <mergeCell ref="AG52:AM52"/>
    <mergeCell ref="D55:H55"/>
    <mergeCell ref="J55:AF55"/>
    <mergeCell ref="D56:H56"/>
    <mergeCell ref="J56:AF56"/>
    <mergeCell ref="D57:H57"/>
    <mergeCell ref="J57:AF57"/>
    <mergeCell ref="D58:H58"/>
    <mergeCell ref="J58:AF58"/>
    <mergeCell ref="D59:H59"/>
    <mergeCell ref="J59:AF59"/>
  </mergeCells>
  <hyperlinks>
    <hyperlink ref="A55" location="'SO 01 - Stavidlo'!C2" display="/"/>
    <hyperlink ref="A56" location="'SO 02 - Zeď u stavidla'!C2" display="/"/>
    <hyperlink ref="A57" location="'SO 03 - Zakrytý profil'!C2" display="/"/>
    <hyperlink ref="A58" location="'SO 04 - Otevřený profil'!C2" display="/"/>
    <hyperlink ref="A59"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c r="A1" s="103"/>
    </row>
    <row r="2" ht="36.96" customHeight="1">
      <c r="L2" s="17" t="s">
        <v>6</v>
      </c>
      <c r="AT2" s="18" t="s">
        <v>83</v>
      </c>
    </row>
    <row r="3" ht="6.96" customHeight="1">
      <c r="B3" s="19"/>
      <c r="C3" s="20"/>
      <c r="D3" s="20"/>
      <c r="E3" s="20"/>
      <c r="F3" s="20"/>
      <c r="G3" s="20"/>
      <c r="H3" s="20"/>
      <c r="I3" s="20"/>
      <c r="J3" s="20"/>
      <c r="K3" s="20"/>
      <c r="L3" s="21"/>
      <c r="AT3" s="18" t="s">
        <v>84</v>
      </c>
    </row>
    <row r="4" ht="24.96" customHeight="1">
      <c r="B4" s="21"/>
      <c r="D4" s="22" t="s">
        <v>97</v>
      </c>
      <c r="L4" s="21"/>
      <c r="M4" s="104" t="s">
        <v>11</v>
      </c>
      <c r="AT4" s="18" t="s">
        <v>4</v>
      </c>
    </row>
    <row r="5" ht="6.96" customHeight="1">
      <c r="B5" s="21"/>
      <c r="L5" s="21"/>
    </row>
    <row r="6" ht="12" customHeight="1">
      <c r="B6" s="21"/>
      <c r="D6" s="28" t="s">
        <v>15</v>
      </c>
      <c r="L6" s="21"/>
    </row>
    <row r="7" ht="16.5" customHeight="1">
      <c r="B7" s="21"/>
      <c r="E7" s="105" t="str">
        <f>'Rekapitulace stavby'!K6</f>
        <v>Oprava části náhonu a stavidla u jezu mandavy, ulice Pod strání</v>
      </c>
      <c r="F7" s="28"/>
      <c r="G7" s="28"/>
      <c r="H7" s="28"/>
      <c r="L7" s="21"/>
    </row>
    <row r="8" s="1" customFormat="1" ht="12" customHeight="1">
      <c r="B8" s="31"/>
      <c r="D8" s="28" t="s">
        <v>98</v>
      </c>
      <c r="L8" s="31"/>
    </row>
    <row r="9" s="1" customFormat="1" ht="36.96" customHeight="1">
      <c r="B9" s="31"/>
      <c r="E9" s="53" t="s">
        <v>99</v>
      </c>
      <c r="F9" s="1"/>
      <c r="G9" s="1"/>
      <c r="H9" s="1"/>
      <c r="L9" s="31"/>
    </row>
    <row r="10" s="1" customFormat="1">
      <c r="B10" s="31"/>
      <c r="L10" s="31"/>
    </row>
    <row r="11" s="1" customFormat="1" ht="12" customHeight="1">
      <c r="B11" s="31"/>
      <c r="D11" s="28" t="s">
        <v>17</v>
      </c>
      <c r="F11" s="25" t="s">
        <v>18</v>
      </c>
      <c r="I11" s="28" t="s">
        <v>19</v>
      </c>
      <c r="J11" s="25" t="s">
        <v>3</v>
      </c>
      <c r="L11" s="31"/>
    </row>
    <row r="12" s="1" customFormat="1" ht="12" customHeight="1">
      <c r="B12" s="31"/>
      <c r="D12" s="28" t="s">
        <v>20</v>
      </c>
      <c r="F12" s="25" t="s">
        <v>21</v>
      </c>
      <c r="I12" s="28" t="s">
        <v>22</v>
      </c>
      <c r="J12" s="55" t="str">
        <f>'Rekapitulace stavby'!AN8</f>
        <v>16. 4. 2019</v>
      </c>
      <c r="L12" s="31"/>
    </row>
    <row r="13" s="1" customFormat="1" ht="10.8" customHeight="1">
      <c r="B13" s="31"/>
      <c r="L13" s="31"/>
    </row>
    <row r="14" s="1" customFormat="1" ht="12" customHeight="1">
      <c r="B14" s="31"/>
      <c r="D14" s="28" t="s">
        <v>24</v>
      </c>
      <c r="I14" s="28" t="s">
        <v>25</v>
      </c>
      <c r="J14" s="25" t="s">
        <v>26</v>
      </c>
      <c r="L14" s="31"/>
    </row>
    <row r="15" s="1" customFormat="1" ht="18" customHeight="1">
      <c r="B15" s="31"/>
      <c r="E15" s="25" t="s">
        <v>27</v>
      </c>
      <c r="I15" s="28" t="s">
        <v>28</v>
      </c>
      <c r="J15" s="25" t="s">
        <v>29</v>
      </c>
      <c r="L15" s="31"/>
    </row>
    <row r="16" s="1" customFormat="1" ht="6.96" customHeight="1">
      <c r="B16" s="31"/>
      <c r="L16" s="31"/>
    </row>
    <row r="17" s="1" customFormat="1" ht="12" customHeight="1">
      <c r="B17" s="31"/>
      <c r="D17" s="28" t="s">
        <v>30</v>
      </c>
      <c r="I17" s="28" t="s">
        <v>25</v>
      </c>
      <c r="J17" s="25" t="str">
        <f>'Rekapitulace stavby'!AN13</f>
        <v/>
      </c>
      <c r="L17" s="31"/>
    </row>
    <row r="18" s="1" customFormat="1" ht="18" customHeight="1">
      <c r="B18" s="31"/>
      <c r="E18" s="25" t="str">
        <f>'Rekapitulace stavby'!E14</f>
        <v xml:space="preserve"> </v>
      </c>
      <c r="F18" s="25"/>
      <c r="G18" s="25"/>
      <c r="H18" s="25"/>
      <c r="I18" s="28" t="s">
        <v>28</v>
      </c>
      <c r="J18" s="25" t="str">
        <f>'Rekapitulace stavby'!AN14</f>
        <v/>
      </c>
      <c r="L18" s="31"/>
    </row>
    <row r="19" s="1" customFormat="1" ht="6.96" customHeight="1">
      <c r="B19" s="31"/>
      <c r="L19" s="31"/>
    </row>
    <row r="20" s="1" customFormat="1" ht="12" customHeight="1">
      <c r="B20" s="31"/>
      <c r="D20" s="28" t="s">
        <v>32</v>
      </c>
      <c r="I20" s="28" t="s">
        <v>25</v>
      </c>
      <c r="J20" s="25" t="s">
        <v>33</v>
      </c>
      <c r="L20" s="31"/>
    </row>
    <row r="21" s="1" customFormat="1" ht="18" customHeight="1">
      <c r="B21" s="31"/>
      <c r="E21" s="25" t="s">
        <v>34</v>
      </c>
      <c r="I21" s="28" t="s">
        <v>28</v>
      </c>
      <c r="J21" s="25" t="s">
        <v>35</v>
      </c>
      <c r="L21" s="31"/>
    </row>
    <row r="22" s="1" customFormat="1" ht="6.96" customHeight="1">
      <c r="B22" s="31"/>
      <c r="L22" s="31"/>
    </row>
    <row r="23" s="1" customFormat="1" ht="12" customHeight="1">
      <c r="B23" s="31"/>
      <c r="D23" s="28" t="s">
        <v>37</v>
      </c>
      <c r="I23" s="28" t="s">
        <v>25</v>
      </c>
      <c r="J23" s="25" t="s">
        <v>33</v>
      </c>
      <c r="L23" s="31"/>
    </row>
    <row r="24" s="1" customFormat="1" ht="18" customHeight="1">
      <c r="B24" s="31"/>
      <c r="E24" s="25" t="s">
        <v>34</v>
      </c>
      <c r="I24" s="28" t="s">
        <v>28</v>
      </c>
      <c r="J24" s="25" t="s">
        <v>35</v>
      </c>
      <c r="L24" s="31"/>
    </row>
    <row r="25" s="1" customFormat="1" ht="6.96" customHeight="1">
      <c r="B25" s="31"/>
      <c r="L25" s="31"/>
    </row>
    <row r="26" s="1" customFormat="1" ht="12" customHeight="1">
      <c r="B26" s="31"/>
      <c r="D26" s="28" t="s">
        <v>38</v>
      </c>
      <c r="L26" s="31"/>
    </row>
    <row r="27" s="7" customFormat="1" ht="16.5" customHeight="1">
      <c r="B27" s="106"/>
      <c r="E27" s="29" t="s">
        <v>3</v>
      </c>
      <c r="F27" s="29"/>
      <c r="G27" s="29"/>
      <c r="H27" s="29"/>
      <c r="L27" s="106"/>
    </row>
    <row r="28" s="1" customFormat="1" ht="6.96" customHeight="1">
      <c r="B28" s="31"/>
      <c r="L28" s="31"/>
    </row>
    <row r="29" s="1" customFormat="1" ht="6.96" customHeight="1">
      <c r="B29" s="31"/>
      <c r="D29" s="59"/>
      <c r="E29" s="59"/>
      <c r="F29" s="59"/>
      <c r="G29" s="59"/>
      <c r="H29" s="59"/>
      <c r="I29" s="59"/>
      <c r="J29" s="59"/>
      <c r="K29" s="59"/>
      <c r="L29" s="31"/>
    </row>
    <row r="30" s="1" customFormat="1" ht="25.44" customHeight="1">
      <c r="B30" s="31"/>
      <c r="D30" s="107" t="s">
        <v>40</v>
      </c>
      <c r="J30" s="79">
        <f>ROUND(J87, 2)</f>
        <v>235696.60999999999</v>
      </c>
      <c r="L30" s="31"/>
    </row>
    <row r="31" s="1" customFormat="1" ht="6.96" customHeight="1">
      <c r="B31" s="31"/>
      <c r="D31" s="59"/>
      <c r="E31" s="59"/>
      <c r="F31" s="59"/>
      <c r="G31" s="59"/>
      <c r="H31" s="59"/>
      <c r="I31" s="59"/>
      <c r="J31" s="59"/>
      <c r="K31" s="59"/>
      <c r="L31" s="31"/>
    </row>
    <row r="32" s="1" customFormat="1" ht="14.4" customHeight="1">
      <c r="B32" s="31"/>
      <c r="F32" s="35" t="s">
        <v>42</v>
      </c>
      <c r="I32" s="35" t="s">
        <v>41</v>
      </c>
      <c r="J32" s="35" t="s">
        <v>43</v>
      </c>
      <c r="L32" s="31"/>
    </row>
    <row r="33" s="1" customFormat="1" ht="14.4" customHeight="1">
      <c r="B33" s="31"/>
      <c r="D33" s="108" t="s">
        <v>44</v>
      </c>
      <c r="E33" s="28" t="s">
        <v>45</v>
      </c>
      <c r="F33" s="109">
        <f>ROUND((SUM(BE87:BE147)),  2)</f>
        <v>235696.60999999999</v>
      </c>
      <c r="I33" s="110">
        <v>0.20999999999999999</v>
      </c>
      <c r="J33" s="109">
        <f>ROUND(((SUM(BE87:BE147))*I33),  2)</f>
        <v>49496.290000000001</v>
      </c>
      <c r="L33" s="31"/>
    </row>
    <row r="34" s="1" customFormat="1" ht="14.4" customHeight="1">
      <c r="B34" s="31"/>
      <c r="E34" s="28" t="s">
        <v>46</v>
      </c>
      <c r="F34" s="109">
        <f>ROUND((SUM(BF87:BF147)),  2)</f>
        <v>0</v>
      </c>
      <c r="I34" s="110">
        <v>0.14999999999999999</v>
      </c>
      <c r="J34" s="109">
        <f>ROUND(((SUM(BF87:BF147))*I34),  2)</f>
        <v>0</v>
      </c>
      <c r="L34" s="31"/>
    </row>
    <row r="35" hidden="1" s="1" customFormat="1" ht="14.4" customHeight="1">
      <c r="B35" s="31"/>
      <c r="E35" s="28" t="s">
        <v>47</v>
      </c>
      <c r="F35" s="109">
        <f>ROUND((SUM(BG87:BG147)),  2)</f>
        <v>0</v>
      </c>
      <c r="I35" s="110">
        <v>0.20999999999999999</v>
      </c>
      <c r="J35" s="109">
        <f>0</f>
        <v>0</v>
      </c>
      <c r="L35" s="31"/>
    </row>
    <row r="36" hidden="1" s="1" customFormat="1" ht="14.4" customHeight="1">
      <c r="B36" s="31"/>
      <c r="E36" s="28" t="s">
        <v>48</v>
      </c>
      <c r="F36" s="109">
        <f>ROUND((SUM(BH87:BH147)),  2)</f>
        <v>0</v>
      </c>
      <c r="I36" s="110">
        <v>0.14999999999999999</v>
      </c>
      <c r="J36" s="109">
        <f>0</f>
        <v>0</v>
      </c>
      <c r="L36" s="31"/>
    </row>
    <row r="37" hidden="1" s="1" customFormat="1" ht="14.4" customHeight="1">
      <c r="B37" s="31"/>
      <c r="E37" s="28" t="s">
        <v>49</v>
      </c>
      <c r="F37" s="109">
        <f>ROUND((SUM(BI87:BI147)),  2)</f>
        <v>0</v>
      </c>
      <c r="I37" s="110">
        <v>0</v>
      </c>
      <c r="J37" s="109">
        <f>0</f>
        <v>0</v>
      </c>
      <c r="L37" s="31"/>
    </row>
    <row r="38" s="1" customFormat="1" ht="6.96" customHeight="1">
      <c r="B38" s="31"/>
      <c r="L38" s="31"/>
    </row>
    <row r="39" s="1" customFormat="1" ht="25.44" customHeight="1">
      <c r="B39" s="31"/>
      <c r="C39" s="111"/>
      <c r="D39" s="112" t="s">
        <v>50</v>
      </c>
      <c r="E39" s="67"/>
      <c r="F39" s="67"/>
      <c r="G39" s="113" t="s">
        <v>51</v>
      </c>
      <c r="H39" s="114" t="s">
        <v>52</v>
      </c>
      <c r="I39" s="67"/>
      <c r="J39" s="115">
        <f>SUM(J30:J37)</f>
        <v>285192.89999999997</v>
      </c>
      <c r="K39" s="116"/>
      <c r="L39" s="31"/>
    </row>
    <row r="40" s="1" customFormat="1" ht="14.4" customHeight="1">
      <c r="B40" s="46"/>
      <c r="C40" s="47"/>
      <c r="D40" s="47"/>
      <c r="E40" s="47"/>
      <c r="F40" s="47"/>
      <c r="G40" s="47"/>
      <c r="H40" s="47"/>
      <c r="I40" s="47"/>
      <c r="J40" s="47"/>
      <c r="K40" s="47"/>
      <c r="L40" s="31"/>
    </row>
    <row r="44" s="1" customFormat="1" ht="6.96" customHeight="1">
      <c r="B44" s="48"/>
      <c r="C44" s="49"/>
      <c r="D44" s="49"/>
      <c r="E44" s="49"/>
      <c r="F44" s="49"/>
      <c r="G44" s="49"/>
      <c r="H44" s="49"/>
      <c r="I44" s="49"/>
      <c r="J44" s="49"/>
      <c r="K44" s="49"/>
      <c r="L44" s="31"/>
    </row>
    <row r="45" s="1" customFormat="1" ht="24.96" customHeight="1">
      <c r="B45" s="31"/>
      <c r="C45" s="22" t="s">
        <v>100</v>
      </c>
      <c r="L45" s="31"/>
    </row>
    <row r="46" s="1" customFormat="1" ht="6.96" customHeight="1">
      <c r="B46" s="31"/>
      <c r="L46" s="31"/>
    </row>
    <row r="47" s="1" customFormat="1" ht="12" customHeight="1">
      <c r="B47" s="31"/>
      <c r="C47" s="28" t="s">
        <v>15</v>
      </c>
      <c r="L47" s="31"/>
    </row>
    <row r="48" s="1" customFormat="1" ht="16.5" customHeight="1">
      <c r="B48" s="31"/>
      <c r="E48" s="105" t="str">
        <f>E7</f>
        <v>Oprava části náhonu a stavidla u jezu mandavy, ulice Pod strání</v>
      </c>
      <c r="F48" s="28"/>
      <c r="G48" s="28"/>
      <c r="H48" s="28"/>
      <c r="L48" s="31"/>
    </row>
    <row r="49" s="1" customFormat="1" ht="12" customHeight="1">
      <c r="B49" s="31"/>
      <c r="C49" s="28" t="s">
        <v>98</v>
      </c>
      <c r="L49" s="31"/>
    </row>
    <row r="50" s="1" customFormat="1" ht="16.5" customHeight="1">
      <c r="B50" s="31"/>
      <c r="E50" s="53" t="str">
        <f>E9</f>
        <v>SO 01 - Stavidlo</v>
      </c>
      <c r="F50" s="1"/>
      <c r="G50" s="1"/>
      <c r="H50" s="1"/>
      <c r="L50" s="31"/>
    </row>
    <row r="51" s="1" customFormat="1" ht="6.96" customHeight="1">
      <c r="B51" s="31"/>
      <c r="L51" s="31"/>
    </row>
    <row r="52" s="1" customFormat="1" ht="12" customHeight="1">
      <c r="B52" s="31"/>
      <c r="C52" s="28" t="s">
        <v>20</v>
      </c>
      <c r="F52" s="25" t="str">
        <f>F12</f>
        <v>Varnsdorf</v>
      </c>
      <c r="I52" s="28" t="s">
        <v>22</v>
      </c>
      <c r="J52" s="55" t="str">
        <f>IF(J12="","",J12)</f>
        <v>16. 4. 2019</v>
      </c>
      <c r="L52" s="31"/>
    </row>
    <row r="53" s="1" customFormat="1" ht="6.96" customHeight="1">
      <c r="B53" s="31"/>
      <c r="L53" s="31"/>
    </row>
    <row r="54" s="1" customFormat="1" ht="15.15" customHeight="1">
      <c r="B54" s="31"/>
      <c r="C54" s="28" t="s">
        <v>24</v>
      </c>
      <c r="F54" s="25" t="str">
        <f>E15</f>
        <v>Město Varnsdorf</v>
      </c>
      <c r="I54" s="28" t="s">
        <v>32</v>
      </c>
      <c r="J54" s="29" t="str">
        <f>E21</f>
        <v>HG partner s.r.o.</v>
      </c>
      <c r="L54" s="31"/>
    </row>
    <row r="55" s="1" customFormat="1" ht="15.15" customHeight="1">
      <c r="B55" s="31"/>
      <c r="C55" s="28" t="s">
        <v>30</v>
      </c>
      <c r="F55" s="25" t="str">
        <f>IF(E18="","",E18)</f>
        <v xml:space="preserve"> </v>
      </c>
      <c r="I55" s="28" t="s">
        <v>37</v>
      </c>
      <c r="J55" s="29" t="str">
        <f>E24</f>
        <v>HG partner s.r.o.</v>
      </c>
      <c r="L55" s="31"/>
    </row>
    <row r="56" s="1" customFormat="1" ht="10.32" customHeight="1">
      <c r="B56" s="31"/>
      <c r="L56" s="31"/>
    </row>
    <row r="57" s="1" customFormat="1" ht="29.28" customHeight="1">
      <c r="B57" s="31"/>
      <c r="C57" s="117" t="s">
        <v>101</v>
      </c>
      <c r="D57" s="111"/>
      <c r="E57" s="111"/>
      <c r="F57" s="111"/>
      <c r="G57" s="111"/>
      <c r="H57" s="111"/>
      <c r="I57" s="111"/>
      <c r="J57" s="118" t="s">
        <v>102</v>
      </c>
      <c r="K57" s="111"/>
      <c r="L57" s="31"/>
    </row>
    <row r="58" s="1" customFormat="1" ht="10.32" customHeight="1">
      <c r="B58" s="31"/>
      <c r="L58" s="31"/>
    </row>
    <row r="59" s="1" customFormat="1" ht="22.8" customHeight="1">
      <c r="B59" s="31"/>
      <c r="C59" s="119" t="s">
        <v>72</v>
      </c>
      <c r="J59" s="79">
        <f>J87</f>
        <v>235696.60999999999</v>
      </c>
      <c r="L59" s="31"/>
      <c r="AU59" s="18" t="s">
        <v>103</v>
      </c>
    </row>
    <row r="60" s="8" customFormat="1" ht="24.96" customHeight="1">
      <c r="B60" s="120"/>
      <c r="D60" s="121" t="s">
        <v>104</v>
      </c>
      <c r="E60" s="122"/>
      <c r="F60" s="122"/>
      <c r="G60" s="122"/>
      <c r="H60" s="122"/>
      <c r="I60" s="122"/>
      <c r="J60" s="123">
        <f>J88</f>
        <v>4275.5500000000002</v>
      </c>
      <c r="L60" s="120"/>
    </row>
    <row r="61" s="9" customFormat="1" ht="19.92" customHeight="1">
      <c r="B61" s="124"/>
      <c r="D61" s="125" t="s">
        <v>105</v>
      </c>
      <c r="E61" s="126"/>
      <c r="F61" s="126"/>
      <c r="G61" s="126"/>
      <c r="H61" s="126"/>
      <c r="I61" s="126"/>
      <c r="J61" s="127">
        <f>J89</f>
        <v>3644.46</v>
      </c>
      <c r="L61" s="124"/>
    </row>
    <row r="62" s="9" customFormat="1" ht="19.92" customHeight="1">
      <c r="B62" s="124"/>
      <c r="D62" s="125" t="s">
        <v>106</v>
      </c>
      <c r="E62" s="126"/>
      <c r="F62" s="126"/>
      <c r="G62" s="126"/>
      <c r="H62" s="126"/>
      <c r="I62" s="126"/>
      <c r="J62" s="127">
        <f>J102</f>
        <v>609.60000000000002</v>
      </c>
      <c r="L62" s="124"/>
    </row>
    <row r="63" s="9" customFormat="1" ht="19.92" customHeight="1">
      <c r="B63" s="124"/>
      <c r="D63" s="125" t="s">
        <v>107</v>
      </c>
      <c r="E63" s="126"/>
      <c r="F63" s="126"/>
      <c r="G63" s="126"/>
      <c r="H63" s="126"/>
      <c r="I63" s="126"/>
      <c r="J63" s="127">
        <f>J108</f>
        <v>21.489999999999998</v>
      </c>
      <c r="L63" s="124"/>
    </row>
    <row r="64" s="8" customFormat="1" ht="24.96" customHeight="1">
      <c r="B64" s="120"/>
      <c r="D64" s="121" t="s">
        <v>108</v>
      </c>
      <c r="E64" s="122"/>
      <c r="F64" s="122"/>
      <c r="G64" s="122"/>
      <c r="H64" s="122"/>
      <c r="I64" s="122"/>
      <c r="J64" s="123">
        <f>J112</f>
        <v>31421.060000000001</v>
      </c>
      <c r="L64" s="120"/>
    </row>
    <row r="65" s="9" customFormat="1" ht="19.92" customHeight="1">
      <c r="B65" s="124"/>
      <c r="D65" s="125" t="s">
        <v>109</v>
      </c>
      <c r="E65" s="126"/>
      <c r="F65" s="126"/>
      <c r="G65" s="126"/>
      <c r="H65" s="126"/>
      <c r="I65" s="126"/>
      <c r="J65" s="127">
        <f>J113</f>
        <v>31421.060000000001</v>
      </c>
      <c r="L65" s="124"/>
    </row>
    <row r="66" s="8" customFormat="1" ht="24.96" customHeight="1">
      <c r="B66" s="120"/>
      <c r="D66" s="121" t="s">
        <v>110</v>
      </c>
      <c r="E66" s="122"/>
      <c r="F66" s="122"/>
      <c r="G66" s="122"/>
      <c r="H66" s="122"/>
      <c r="I66" s="122"/>
      <c r="J66" s="123">
        <f>J144</f>
        <v>200000</v>
      </c>
      <c r="L66" s="120"/>
    </row>
    <row r="67" s="9" customFormat="1" ht="19.92" customHeight="1">
      <c r="B67" s="124"/>
      <c r="D67" s="125" t="s">
        <v>111</v>
      </c>
      <c r="E67" s="126"/>
      <c r="F67" s="126"/>
      <c r="G67" s="126"/>
      <c r="H67" s="126"/>
      <c r="I67" s="126"/>
      <c r="J67" s="127">
        <f>J145</f>
        <v>200000</v>
      </c>
      <c r="L67" s="124"/>
    </row>
    <row r="68" s="1" customFormat="1" ht="21.84" customHeight="1">
      <c r="B68" s="31"/>
      <c r="L68" s="31"/>
    </row>
    <row r="69" s="1" customFormat="1" ht="6.96" customHeight="1">
      <c r="B69" s="46"/>
      <c r="C69" s="47"/>
      <c r="D69" s="47"/>
      <c r="E69" s="47"/>
      <c r="F69" s="47"/>
      <c r="G69" s="47"/>
      <c r="H69" s="47"/>
      <c r="I69" s="47"/>
      <c r="J69" s="47"/>
      <c r="K69" s="47"/>
      <c r="L69" s="31"/>
    </row>
    <row r="73" s="1" customFormat="1" ht="6.96" customHeight="1">
      <c r="B73" s="48"/>
      <c r="C73" s="49"/>
      <c r="D73" s="49"/>
      <c r="E73" s="49"/>
      <c r="F73" s="49"/>
      <c r="G73" s="49"/>
      <c r="H73" s="49"/>
      <c r="I73" s="49"/>
      <c r="J73" s="49"/>
      <c r="K73" s="49"/>
      <c r="L73" s="31"/>
    </row>
    <row r="74" s="1" customFormat="1" ht="24.96" customHeight="1">
      <c r="B74" s="31"/>
      <c r="C74" s="22" t="s">
        <v>112</v>
      </c>
      <c r="L74" s="31"/>
    </row>
    <row r="75" s="1" customFormat="1" ht="6.96" customHeight="1">
      <c r="B75" s="31"/>
      <c r="L75" s="31"/>
    </row>
    <row r="76" s="1" customFormat="1" ht="12" customHeight="1">
      <c r="B76" s="31"/>
      <c r="C76" s="28" t="s">
        <v>15</v>
      </c>
      <c r="L76" s="31"/>
    </row>
    <row r="77" s="1" customFormat="1" ht="16.5" customHeight="1">
      <c r="B77" s="31"/>
      <c r="E77" s="105" t="str">
        <f>E7</f>
        <v>Oprava části náhonu a stavidla u jezu mandavy, ulice Pod strání</v>
      </c>
      <c r="F77" s="28"/>
      <c r="G77" s="28"/>
      <c r="H77" s="28"/>
      <c r="L77" s="31"/>
    </row>
    <row r="78" s="1" customFormat="1" ht="12" customHeight="1">
      <c r="B78" s="31"/>
      <c r="C78" s="28" t="s">
        <v>98</v>
      </c>
      <c r="L78" s="31"/>
    </row>
    <row r="79" s="1" customFormat="1" ht="16.5" customHeight="1">
      <c r="B79" s="31"/>
      <c r="E79" s="53" t="str">
        <f>E9</f>
        <v>SO 01 - Stavidlo</v>
      </c>
      <c r="F79" s="1"/>
      <c r="G79" s="1"/>
      <c r="H79" s="1"/>
      <c r="L79" s="31"/>
    </row>
    <row r="80" s="1" customFormat="1" ht="6.96" customHeight="1">
      <c r="B80" s="31"/>
      <c r="L80" s="31"/>
    </row>
    <row r="81" s="1" customFormat="1" ht="12" customHeight="1">
      <c r="B81" s="31"/>
      <c r="C81" s="28" t="s">
        <v>20</v>
      </c>
      <c r="F81" s="25" t="str">
        <f>F12</f>
        <v>Varnsdorf</v>
      </c>
      <c r="I81" s="28" t="s">
        <v>22</v>
      </c>
      <c r="J81" s="55" t="str">
        <f>IF(J12="","",J12)</f>
        <v>16. 4. 2019</v>
      </c>
      <c r="L81" s="31"/>
    </row>
    <row r="82" s="1" customFormat="1" ht="6.96" customHeight="1">
      <c r="B82" s="31"/>
      <c r="L82" s="31"/>
    </row>
    <row r="83" s="1" customFormat="1" ht="15.15" customHeight="1">
      <c r="B83" s="31"/>
      <c r="C83" s="28" t="s">
        <v>24</v>
      </c>
      <c r="F83" s="25" t="str">
        <f>E15</f>
        <v>Město Varnsdorf</v>
      </c>
      <c r="I83" s="28" t="s">
        <v>32</v>
      </c>
      <c r="J83" s="29" t="str">
        <f>E21</f>
        <v>HG partner s.r.o.</v>
      </c>
      <c r="L83" s="31"/>
    </row>
    <row r="84" s="1" customFormat="1" ht="15.15" customHeight="1">
      <c r="B84" s="31"/>
      <c r="C84" s="28" t="s">
        <v>30</v>
      </c>
      <c r="F84" s="25" t="str">
        <f>IF(E18="","",E18)</f>
        <v xml:space="preserve"> </v>
      </c>
      <c r="I84" s="28" t="s">
        <v>37</v>
      </c>
      <c r="J84" s="29" t="str">
        <f>E24</f>
        <v>HG partner s.r.o.</v>
      </c>
      <c r="L84" s="31"/>
    </row>
    <row r="85" s="1" customFormat="1" ht="10.32" customHeight="1">
      <c r="B85" s="31"/>
      <c r="L85" s="31"/>
    </row>
    <row r="86" s="10" customFormat="1" ht="29.28" customHeight="1">
      <c r="B86" s="128"/>
      <c r="C86" s="129" t="s">
        <v>113</v>
      </c>
      <c r="D86" s="130" t="s">
        <v>59</v>
      </c>
      <c r="E86" s="130" t="s">
        <v>55</v>
      </c>
      <c r="F86" s="130" t="s">
        <v>56</v>
      </c>
      <c r="G86" s="130" t="s">
        <v>114</v>
      </c>
      <c r="H86" s="130" t="s">
        <v>115</v>
      </c>
      <c r="I86" s="130" t="s">
        <v>116</v>
      </c>
      <c r="J86" s="130" t="s">
        <v>102</v>
      </c>
      <c r="K86" s="131" t="s">
        <v>117</v>
      </c>
      <c r="L86" s="128"/>
      <c r="M86" s="71" t="s">
        <v>3</v>
      </c>
      <c r="N86" s="72" t="s">
        <v>44</v>
      </c>
      <c r="O86" s="72" t="s">
        <v>118</v>
      </c>
      <c r="P86" s="72" t="s">
        <v>119</v>
      </c>
      <c r="Q86" s="72" t="s">
        <v>120</v>
      </c>
      <c r="R86" s="72" t="s">
        <v>121</v>
      </c>
      <c r="S86" s="72" t="s">
        <v>122</v>
      </c>
      <c r="T86" s="73" t="s">
        <v>123</v>
      </c>
    </row>
    <row r="87" s="1" customFormat="1" ht="22.8" customHeight="1">
      <c r="B87" s="31"/>
      <c r="C87" s="76" t="s">
        <v>124</v>
      </c>
      <c r="J87" s="132">
        <f>BK87</f>
        <v>235696.60999999999</v>
      </c>
      <c r="L87" s="31"/>
      <c r="M87" s="74"/>
      <c r="N87" s="59"/>
      <c r="O87" s="59"/>
      <c r="P87" s="133">
        <f>P88+P112+P144</f>
        <v>26.370529000000001</v>
      </c>
      <c r="Q87" s="59"/>
      <c r="R87" s="133">
        <f>R88+R112+R144</f>
        <v>0.16231319999999999</v>
      </c>
      <c r="S87" s="59"/>
      <c r="T87" s="134">
        <f>T88+T112+T144</f>
        <v>0</v>
      </c>
      <c r="AT87" s="18" t="s">
        <v>73</v>
      </c>
      <c r="AU87" s="18" t="s">
        <v>103</v>
      </c>
      <c r="BK87" s="135">
        <f>BK88+BK112+BK144</f>
        <v>235696.60999999999</v>
      </c>
    </row>
    <row r="88" s="11" customFormat="1" ht="25.92" customHeight="1">
      <c r="B88" s="136"/>
      <c r="D88" s="137" t="s">
        <v>73</v>
      </c>
      <c r="E88" s="138" t="s">
        <v>125</v>
      </c>
      <c r="F88" s="138" t="s">
        <v>126</v>
      </c>
      <c r="J88" s="139">
        <f>BK88</f>
        <v>4275.5500000000002</v>
      </c>
      <c r="L88" s="136"/>
      <c r="M88" s="140"/>
      <c r="N88" s="141"/>
      <c r="O88" s="141"/>
      <c r="P88" s="142">
        <f>P89+P102+P108</f>
        <v>5.9373080000000007</v>
      </c>
      <c r="Q88" s="141"/>
      <c r="R88" s="142">
        <f>R89+R102+R108</f>
        <v>0.0127184</v>
      </c>
      <c r="S88" s="141"/>
      <c r="T88" s="143">
        <f>T89+T102+T108</f>
        <v>0</v>
      </c>
      <c r="AR88" s="137" t="s">
        <v>82</v>
      </c>
      <c r="AT88" s="144" t="s">
        <v>73</v>
      </c>
      <c r="AU88" s="144" t="s">
        <v>74</v>
      </c>
      <c r="AY88" s="137" t="s">
        <v>127</v>
      </c>
      <c r="BK88" s="145">
        <f>BK89+BK102+BK108</f>
        <v>4275.5500000000002</v>
      </c>
    </row>
    <row r="89" s="11" customFormat="1" ht="22.8" customHeight="1">
      <c r="B89" s="136"/>
      <c r="D89" s="137" t="s">
        <v>73</v>
      </c>
      <c r="E89" s="146" t="s">
        <v>128</v>
      </c>
      <c r="F89" s="146" t="s">
        <v>129</v>
      </c>
      <c r="J89" s="147">
        <f>BK89</f>
        <v>3644.46</v>
      </c>
      <c r="L89" s="136"/>
      <c r="M89" s="140"/>
      <c r="N89" s="141"/>
      <c r="O89" s="141"/>
      <c r="P89" s="142">
        <f>SUM(P90:P101)</f>
        <v>4.7106060000000003</v>
      </c>
      <c r="Q89" s="141"/>
      <c r="R89" s="142">
        <f>SUM(R90:R101)</f>
        <v>0.0107184</v>
      </c>
      <c r="S89" s="141"/>
      <c r="T89" s="143">
        <f>SUM(T90:T101)</f>
        <v>0</v>
      </c>
      <c r="AR89" s="137" t="s">
        <v>82</v>
      </c>
      <c r="AT89" s="144" t="s">
        <v>73</v>
      </c>
      <c r="AU89" s="144" t="s">
        <v>82</v>
      </c>
      <c r="AY89" s="137" t="s">
        <v>127</v>
      </c>
      <c r="BK89" s="145">
        <f>SUM(BK90:BK101)</f>
        <v>3644.46</v>
      </c>
    </row>
    <row r="90" s="1" customFormat="1" ht="16.5" customHeight="1">
      <c r="B90" s="148"/>
      <c r="C90" s="149" t="s">
        <v>82</v>
      </c>
      <c r="D90" s="149" t="s">
        <v>130</v>
      </c>
      <c r="E90" s="150" t="s">
        <v>131</v>
      </c>
      <c r="F90" s="151" t="s">
        <v>132</v>
      </c>
      <c r="G90" s="152" t="s">
        <v>133</v>
      </c>
      <c r="H90" s="153">
        <v>0.35399999999999998</v>
      </c>
      <c r="I90" s="154">
        <v>5030</v>
      </c>
      <c r="J90" s="154">
        <f>ROUND(I90*H90,2)</f>
        <v>1780.6199999999999</v>
      </c>
      <c r="K90" s="151" t="s">
        <v>134</v>
      </c>
      <c r="L90" s="31"/>
      <c r="M90" s="155" t="s">
        <v>3</v>
      </c>
      <c r="N90" s="156" t="s">
        <v>45</v>
      </c>
      <c r="O90" s="157">
        <v>3.899</v>
      </c>
      <c r="P90" s="157">
        <f>O90*H90</f>
        <v>1.3802459999999999</v>
      </c>
      <c r="Q90" s="157">
        <v>0</v>
      </c>
      <c r="R90" s="157">
        <f>Q90*H90</f>
        <v>0</v>
      </c>
      <c r="S90" s="157">
        <v>0</v>
      </c>
      <c r="T90" s="158">
        <f>S90*H90</f>
        <v>0</v>
      </c>
      <c r="AR90" s="159" t="s">
        <v>135</v>
      </c>
      <c r="AT90" s="159" t="s">
        <v>130</v>
      </c>
      <c r="AU90" s="159" t="s">
        <v>84</v>
      </c>
      <c r="AY90" s="18" t="s">
        <v>127</v>
      </c>
      <c r="BE90" s="160">
        <f>IF(N90="základní",J90,0)</f>
        <v>1780.6199999999999</v>
      </c>
      <c r="BF90" s="160">
        <f>IF(N90="snížená",J90,0)</f>
        <v>0</v>
      </c>
      <c r="BG90" s="160">
        <f>IF(N90="zákl. přenesená",J90,0)</f>
        <v>0</v>
      </c>
      <c r="BH90" s="160">
        <f>IF(N90="sníž. přenesená",J90,0)</f>
        <v>0</v>
      </c>
      <c r="BI90" s="160">
        <f>IF(N90="nulová",J90,0)</f>
        <v>0</v>
      </c>
      <c r="BJ90" s="18" t="s">
        <v>82</v>
      </c>
      <c r="BK90" s="160">
        <f>ROUND(I90*H90,2)</f>
        <v>1780.6199999999999</v>
      </c>
      <c r="BL90" s="18" t="s">
        <v>135</v>
      </c>
      <c r="BM90" s="159" t="s">
        <v>136</v>
      </c>
    </row>
    <row r="91" s="1" customFormat="1">
      <c r="B91" s="31"/>
      <c r="D91" s="161" t="s">
        <v>137</v>
      </c>
      <c r="F91" s="162" t="s">
        <v>138</v>
      </c>
      <c r="L91" s="31"/>
      <c r="M91" s="163"/>
      <c r="N91" s="63"/>
      <c r="O91" s="63"/>
      <c r="P91" s="63"/>
      <c r="Q91" s="63"/>
      <c r="R91" s="63"/>
      <c r="S91" s="63"/>
      <c r="T91" s="64"/>
      <c r="AT91" s="18" t="s">
        <v>137</v>
      </c>
      <c r="AU91" s="18" t="s">
        <v>84</v>
      </c>
    </row>
    <row r="92" s="1" customFormat="1">
      <c r="B92" s="31"/>
      <c r="D92" s="161" t="s">
        <v>139</v>
      </c>
      <c r="F92" s="164" t="s">
        <v>140</v>
      </c>
      <c r="L92" s="31"/>
      <c r="M92" s="163"/>
      <c r="N92" s="63"/>
      <c r="O92" s="63"/>
      <c r="P92" s="63"/>
      <c r="Q92" s="63"/>
      <c r="R92" s="63"/>
      <c r="S92" s="63"/>
      <c r="T92" s="64"/>
      <c r="AT92" s="18" t="s">
        <v>139</v>
      </c>
      <c r="AU92" s="18" t="s">
        <v>84</v>
      </c>
    </row>
    <row r="93" s="1" customFormat="1">
      <c r="B93" s="31"/>
      <c r="D93" s="161" t="s">
        <v>141</v>
      </c>
      <c r="F93" s="164" t="s">
        <v>142</v>
      </c>
      <c r="L93" s="31"/>
      <c r="M93" s="163"/>
      <c r="N93" s="63"/>
      <c r="O93" s="63"/>
      <c r="P93" s="63"/>
      <c r="Q93" s="63"/>
      <c r="R93" s="63"/>
      <c r="S93" s="63"/>
      <c r="T93" s="64"/>
      <c r="AT93" s="18" t="s">
        <v>141</v>
      </c>
      <c r="AU93" s="18" t="s">
        <v>84</v>
      </c>
    </row>
    <row r="94" s="12" customFormat="1">
      <c r="B94" s="165"/>
      <c r="D94" s="161" t="s">
        <v>143</v>
      </c>
      <c r="E94" s="166" t="s">
        <v>3</v>
      </c>
      <c r="F94" s="167" t="s">
        <v>144</v>
      </c>
      <c r="H94" s="168">
        <v>0.35399999999999998</v>
      </c>
      <c r="L94" s="165"/>
      <c r="M94" s="169"/>
      <c r="N94" s="170"/>
      <c r="O94" s="170"/>
      <c r="P94" s="170"/>
      <c r="Q94" s="170"/>
      <c r="R94" s="170"/>
      <c r="S94" s="170"/>
      <c r="T94" s="171"/>
      <c r="AT94" s="166" t="s">
        <v>143</v>
      </c>
      <c r="AU94" s="166" t="s">
        <v>84</v>
      </c>
      <c r="AV94" s="12" t="s">
        <v>84</v>
      </c>
      <c r="AW94" s="12" t="s">
        <v>36</v>
      </c>
      <c r="AX94" s="12" t="s">
        <v>82</v>
      </c>
      <c r="AY94" s="166" t="s">
        <v>127</v>
      </c>
    </row>
    <row r="95" s="1" customFormat="1" ht="16.5" customHeight="1">
      <c r="B95" s="148"/>
      <c r="C95" s="149" t="s">
        <v>84</v>
      </c>
      <c r="D95" s="149" t="s">
        <v>130</v>
      </c>
      <c r="E95" s="150" t="s">
        <v>145</v>
      </c>
      <c r="F95" s="151" t="s">
        <v>146</v>
      </c>
      <c r="G95" s="152" t="s">
        <v>147</v>
      </c>
      <c r="H95" s="153">
        <v>1.3200000000000001</v>
      </c>
      <c r="I95" s="154">
        <v>1120</v>
      </c>
      <c r="J95" s="154">
        <f>ROUND(I95*H95,2)</f>
        <v>1478.4000000000001</v>
      </c>
      <c r="K95" s="151" t="s">
        <v>134</v>
      </c>
      <c r="L95" s="31"/>
      <c r="M95" s="155" t="s">
        <v>3</v>
      </c>
      <c r="N95" s="156" t="s">
        <v>45</v>
      </c>
      <c r="O95" s="157">
        <v>1.895</v>
      </c>
      <c r="P95" s="157">
        <f>O95*H95</f>
        <v>2.5014000000000003</v>
      </c>
      <c r="Q95" s="157">
        <v>0.00726</v>
      </c>
      <c r="R95" s="157">
        <f>Q95*H95</f>
        <v>0.0095832000000000001</v>
      </c>
      <c r="S95" s="157">
        <v>0</v>
      </c>
      <c r="T95" s="158">
        <f>S95*H95</f>
        <v>0</v>
      </c>
      <c r="AR95" s="159" t="s">
        <v>135</v>
      </c>
      <c r="AT95" s="159" t="s">
        <v>130</v>
      </c>
      <c r="AU95" s="159" t="s">
        <v>84</v>
      </c>
      <c r="AY95" s="18" t="s">
        <v>127</v>
      </c>
      <c r="BE95" s="160">
        <f>IF(N95="základní",J95,0)</f>
        <v>1478.4000000000001</v>
      </c>
      <c r="BF95" s="160">
        <f>IF(N95="snížená",J95,0)</f>
        <v>0</v>
      </c>
      <c r="BG95" s="160">
        <f>IF(N95="zákl. přenesená",J95,0)</f>
        <v>0</v>
      </c>
      <c r="BH95" s="160">
        <f>IF(N95="sníž. přenesená",J95,0)</f>
        <v>0</v>
      </c>
      <c r="BI95" s="160">
        <f>IF(N95="nulová",J95,0)</f>
        <v>0</v>
      </c>
      <c r="BJ95" s="18" t="s">
        <v>82</v>
      </c>
      <c r="BK95" s="160">
        <f>ROUND(I95*H95,2)</f>
        <v>1478.4000000000001</v>
      </c>
      <c r="BL95" s="18" t="s">
        <v>135</v>
      </c>
      <c r="BM95" s="159" t="s">
        <v>148</v>
      </c>
    </row>
    <row r="96" s="1" customFormat="1">
      <c r="B96" s="31"/>
      <c r="D96" s="161" t="s">
        <v>137</v>
      </c>
      <c r="F96" s="162" t="s">
        <v>149</v>
      </c>
      <c r="L96" s="31"/>
      <c r="M96" s="163"/>
      <c r="N96" s="63"/>
      <c r="O96" s="63"/>
      <c r="P96" s="63"/>
      <c r="Q96" s="63"/>
      <c r="R96" s="63"/>
      <c r="S96" s="63"/>
      <c r="T96" s="64"/>
      <c r="AT96" s="18" t="s">
        <v>137</v>
      </c>
      <c r="AU96" s="18" t="s">
        <v>84</v>
      </c>
    </row>
    <row r="97" s="1" customFormat="1">
      <c r="B97" s="31"/>
      <c r="D97" s="161" t="s">
        <v>139</v>
      </c>
      <c r="F97" s="164" t="s">
        <v>150</v>
      </c>
      <c r="L97" s="31"/>
      <c r="M97" s="163"/>
      <c r="N97" s="63"/>
      <c r="O97" s="63"/>
      <c r="P97" s="63"/>
      <c r="Q97" s="63"/>
      <c r="R97" s="63"/>
      <c r="S97" s="63"/>
      <c r="T97" s="64"/>
      <c r="AT97" s="18" t="s">
        <v>139</v>
      </c>
      <c r="AU97" s="18" t="s">
        <v>84</v>
      </c>
    </row>
    <row r="98" s="12" customFormat="1">
      <c r="B98" s="165"/>
      <c r="D98" s="161" t="s">
        <v>143</v>
      </c>
      <c r="E98" s="166" t="s">
        <v>3</v>
      </c>
      <c r="F98" s="167" t="s">
        <v>151</v>
      </c>
      <c r="H98" s="168">
        <v>1.3200000000000001</v>
      </c>
      <c r="L98" s="165"/>
      <c r="M98" s="169"/>
      <c r="N98" s="170"/>
      <c r="O98" s="170"/>
      <c r="P98" s="170"/>
      <c r="Q98" s="170"/>
      <c r="R98" s="170"/>
      <c r="S98" s="170"/>
      <c r="T98" s="171"/>
      <c r="AT98" s="166" t="s">
        <v>143</v>
      </c>
      <c r="AU98" s="166" t="s">
        <v>84</v>
      </c>
      <c r="AV98" s="12" t="s">
        <v>84</v>
      </c>
      <c r="AW98" s="12" t="s">
        <v>36</v>
      </c>
      <c r="AX98" s="12" t="s">
        <v>82</v>
      </c>
      <c r="AY98" s="166" t="s">
        <v>127</v>
      </c>
    </row>
    <row r="99" s="1" customFormat="1" ht="16.5" customHeight="1">
      <c r="B99" s="148"/>
      <c r="C99" s="149" t="s">
        <v>128</v>
      </c>
      <c r="D99" s="149" t="s">
        <v>130</v>
      </c>
      <c r="E99" s="150" t="s">
        <v>152</v>
      </c>
      <c r="F99" s="151" t="s">
        <v>153</v>
      </c>
      <c r="G99" s="152" t="s">
        <v>147</v>
      </c>
      <c r="H99" s="153">
        <v>1.3200000000000001</v>
      </c>
      <c r="I99" s="154">
        <v>292</v>
      </c>
      <c r="J99" s="154">
        <f>ROUND(I99*H99,2)</f>
        <v>385.44</v>
      </c>
      <c r="K99" s="151" t="s">
        <v>134</v>
      </c>
      <c r="L99" s="31"/>
      <c r="M99" s="155" t="s">
        <v>3</v>
      </c>
      <c r="N99" s="156" t="s">
        <v>45</v>
      </c>
      <c r="O99" s="157">
        <v>0.628</v>
      </c>
      <c r="P99" s="157">
        <f>O99*H99</f>
        <v>0.82896000000000003</v>
      </c>
      <c r="Q99" s="157">
        <v>0.00085999999999999998</v>
      </c>
      <c r="R99" s="157">
        <f>Q99*H99</f>
        <v>0.0011352000000000001</v>
      </c>
      <c r="S99" s="157">
        <v>0</v>
      </c>
      <c r="T99" s="158">
        <f>S99*H99</f>
        <v>0</v>
      </c>
      <c r="AR99" s="159" t="s">
        <v>135</v>
      </c>
      <c r="AT99" s="159" t="s">
        <v>130</v>
      </c>
      <c r="AU99" s="159" t="s">
        <v>84</v>
      </c>
      <c r="AY99" s="18" t="s">
        <v>127</v>
      </c>
      <c r="BE99" s="160">
        <f>IF(N99="základní",J99,0)</f>
        <v>385.44</v>
      </c>
      <c r="BF99" s="160">
        <f>IF(N99="snížená",J99,0)</f>
        <v>0</v>
      </c>
      <c r="BG99" s="160">
        <f>IF(N99="zákl. přenesená",J99,0)</f>
        <v>0</v>
      </c>
      <c r="BH99" s="160">
        <f>IF(N99="sníž. přenesená",J99,0)</f>
        <v>0</v>
      </c>
      <c r="BI99" s="160">
        <f>IF(N99="nulová",J99,0)</f>
        <v>0</v>
      </c>
      <c r="BJ99" s="18" t="s">
        <v>82</v>
      </c>
      <c r="BK99" s="160">
        <f>ROUND(I99*H99,2)</f>
        <v>385.44</v>
      </c>
      <c r="BL99" s="18" t="s">
        <v>135</v>
      </c>
      <c r="BM99" s="159" t="s">
        <v>154</v>
      </c>
    </row>
    <row r="100" s="1" customFormat="1">
      <c r="B100" s="31"/>
      <c r="D100" s="161" t="s">
        <v>137</v>
      </c>
      <c r="F100" s="162" t="s">
        <v>155</v>
      </c>
      <c r="L100" s="31"/>
      <c r="M100" s="163"/>
      <c r="N100" s="63"/>
      <c r="O100" s="63"/>
      <c r="P100" s="63"/>
      <c r="Q100" s="63"/>
      <c r="R100" s="63"/>
      <c r="S100" s="63"/>
      <c r="T100" s="64"/>
      <c r="AT100" s="18" t="s">
        <v>137</v>
      </c>
      <c r="AU100" s="18" t="s">
        <v>84</v>
      </c>
    </row>
    <row r="101" s="1" customFormat="1">
      <c r="B101" s="31"/>
      <c r="D101" s="161" t="s">
        <v>139</v>
      </c>
      <c r="F101" s="164" t="s">
        <v>150</v>
      </c>
      <c r="L101" s="31"/>
      <c r="M101" s="163"/>
      <c r="N101" s="63"/>
      <c r="O101" s="63"/>
      <c r="P101" s="63"/>
      <c r="Q101" s="63"/>
      <c r="R101" s="63"/>
      <c r="S101" s="63"/>
      <c r="T101" s="64"/>
      <c r="AT101" s="18" t="s">
        <v>139</v>
      </c>
      <c r="AU101" s="18" t="s">
        <v>84</v>
      </c>
    </row>
    <row r="102" s="11" customFormat="1" ht="22.8" customHeight="1">
      <c r="B102" s="136"/>
      <c r="D102" s="137" t="s">
        <v>73</v>
      </c>
      <c r="E102" s="146" t="s">
        <v>156</v>
      </c>
      <c r="F102" s="146" t="s">
        <v>157</v>
      </c>
      <c r="J102" s="147">
        <f>BK102</f>
        <v>609.60000000000002</v>
      </c>
      <c r="L102" s="136"/>
      <c r="M102" s="140"/>
      <c r="N102" s="141"/>
      <c r="O102" s="141"/>
      <c r="P102" s="142">
        <f>SUM(P103:P107)</f>
        <v>1.2</v>
      </c>
      <c r="Q102" s="141"/>
      <c r="R102" s="142">
        <f>SUM(R103:R107)</f>
        <v>0.002</v>
      </c>
      <c r="S102" s="141"/>
      <c r="T102" s="143">
        <f>SUM(T103:T107)</f>
        <v>0</v>
      </c>
      <c r="AR102" s="137" t="s">
        <v>82</v>
      </c>
      <c r="AT102" s="144" t="s">
        <v>73</v>
      </c>
      <c r="AU102" s="144" t="s">
        <v>82</v>
      </c>
      <c r="AY102" s="137" t="s">
        <v>127</v>
      </c>
      <c r="BK102" s="145">
        <f>SUM(BK103:BK107)</f>
        <v>609.60000000000002</v>
      </c>
    </row>
    <row r="103" s="1" customFormat="1" ht="16.5" customHeight="1">
      <c r="B103" s="148"/>
      <c r="C103" s="149" t="s">
        <v>135</v>
      </c>
      <c r="D103" s="149" t="s">
        <v>130</v>
      </c>
      <c r="E103" s="150" t="s">
        <v>158</v>
      </c>
      <c r="F103" s="151" t="s">
        <v>159</v>
      </c>
      <c r="G103" s="152" t="s">
        <v>160</v>
      </c>
      <c r="H103" s="153">
        <v>8</v>
      </c>
      <c r="I103" s="154">
        <v>76.200000000000003</v>
      </c>
      <c r="J103" s="154">
        <f>ROUND(I103*H103,2)</f>
        <v>609.60000000000002</v>
      </c>
      <c r="K103" s="151" t="s">
        <v>134</v>
      </c>
      <c r="L103" s="31"/>
      <c r="M103" s="155" t="s">
        <v>3</v>
      </c>
      <c r="N103" s="156" t="s">
        <v>45</v>
      </c>
      <c r="O103" s="157">
        <v>0.14999999999999999</v>
      </c>
      <c r="P103" s="157">
        <f>O103*H103</f>
        <v>1.2</v>
      </c>
      <c r="Q103" s="157">
        <v>0.00025000000000000001</v>
      </c>
      <c r="R103" s="157">
        <f>Q103*H103</f>
        <v>0.002</v>
      </c>
      <c r="S103" s="157">
        <v>0</v>
      </c>
      <c r="T103" s="158">
        <f>S103*H103</f>
        <v>0</v>
      </c>
      <c r="AR103" s="159" t="s">
        <v>135</v>
      </c>
      <c r="AT103" s="159" t="s">
        <v>130</v>
      </c>
      <c r="AU103" s="159" t="s">
        <v>84</v>
      </c>
      <c r="AY103" s="18" t="s">
        <v>127</v>
      </c>
      <c r="BE103" s="160">
        <f>IF(N103="základní",J103,0)</f>
        <v>609.60000000000002</v>
      </c>
      <c r="BF103" s="160">
        <f>IF(N103="snížená",J103,0)</f>
        <v>0</v>
      </c>
      <c r="BG103" s="160">
        <f>IF(N103="zákl. přenesená",J103,0)</f>
        <v>0</v>
      </c>
      <c r="BH103" s="160">
        <f>IF(N103="sníž. přenesená",J103,0)</f>
        <v>0</v>
      </c>
      <c r="BI103" s="160">
        <f>IF(N103="nulová",J103,0)</f>
        <v>0</v>
      </c>
      <c r="BJ103" s="18" t="s">
        <v>82</v>
      </c>
      <c r="BK103" s="160">
        <f>ROUND(I103*H103,2)</f>
        <v>609.60000000000002</v>
      </c>
      <c r="BL103" s="18" t="s">
        <v>135</v>
      </c>
      <c r="BM103" s="159" t="s">
        <v>161</v>
      </c>
    </row>
    <row r="104" s="1" customFormat="1">
      <c r="B104" s="31"/>
      <c r="D104" s="161" t="s">
        <v>137</v>
      </c>
      <c r="F104" s="162" t="s">
        <v>162</v>
      </c>
      <c r="L104" s="31"/>
      <c r="M104" s="163"/>
      <c r="N104" s="63"/>
      <c r="O104" s="63"/>
      <c r="P104" s="63"/>
      <c r="Q104" s="63"/>
      <c r="R104" s="63"/>
      <c r="S104" s="63"/>
      <c r="T104" s="64"/>
      <c r="AT104" s="18" t="s">
        <v>137</v>
      </c>
      <c r="AU104" s="18" t="s">
        <v>84</v>
      </c>
    </row>
    <row r="105" s="1" customFormat="1">
      <c r="B105" s="31"/>
      <c r="D105" s="161" t="s">
        <v>139</v>
      </c>
      <c r="F105" s="164" t="s">
        <v>163</v>
      </c>
      <c r="L105" s="31"/>
      <c r="M105" s="163"/>
      <c r="N105" s="63"/>
      <c r="O105" s="63"/>
      <c r="P105" s="63"/>
      <c r="Q105" s="63"/>
      <c r="R105" s="63"/>
      <c r="S105" s="63"/>
      <c r="T105" s="64"/>
      <c r="AT105" s="18" t="s">
        <v>139</v>
      </c>
      <c r="AU105" s="18" t="s">
        <v>84</v>
      </c>
    </row>
    <row r="106" s="1" customFormat="1">
      <c r="B106" s="31"/>
      <c r="D106" s="161" t="s">
        <v>141</v>
      </c>
      <c r="F106" s="164" t="s">
        <v>164</v>
      </c>
      <c r="L106" s="31"/>
      <c r="M106" s="163"/>
      <c r="N106" s="63"/>
      <c r="O106" s="63"/>
      <c r="P106" s="63"/>
      <c r="Q106" s="63"/>
      <c r="R106" s="63"/>
      <c r="S106" s="63"/>
      <c r="T106" s="64"/>
      <c r="AT106" s="18" t="s">
        <v>141</v>
      </c>
      <c r="AU106" s="18" t="s">
        <v>84</v>
      </c>
    </row>
    <row r="107" s="12" customFormat="1">
      <c r="B107" s="165"/>
      <c r="D107" s="161" t="s">
        <v>143</v>
      </c>
      <c r="E107" s="166" t="s">
        <v>3</v>
      </c>
      <c r="F107" s="167" t="s">
        <v>165</v>
      </c>
      <c r="H107" s="168">
        <v>8</v>
      </c>
      <c r="L107" s="165"/>
      <c r="M107" s="169"/>
      <c r="N107" s="170"/>
      <c r="O107" s="170"/>
      <c r="P107" s="170"/>
      <c r="Q107" s="170"/>
      <c r="R107" s="170"/>
      <c r="S107" s="170"/>
      <c r="T107" s="171"/>
      <c r="AT107" s="166" t="s">
        <v>143</v>
      </c>
      <c r="AU107" s="166" t="s">
        <v>84</v>
      </c>
      <c r="AV107" s="12" t="s">
        <v>84</v>
      </c>
      <c r="AW107" s="12" t="s">
        <v>36</v>
      </c>
      <c r="AX107" s="12" t="s">
        <v>82</v>
      </c>
      <c r="AY107" s="166" t="s">
        <v>127</v>
      </c>
    </row>
    <row r="108" s="11" customFormat="1" ht="22.8" customHeight="1">
      <c r="B108" s="136"/>
      <c r="D108" s="137" t="s">
        <v>73</v>
      </c>
      <c r="E108" s="146" t="s">
        <v>166</v>
      </c>
      <c r="F108" s="146" t="s">
        <v>167</v>
      </c>
      <c r="J108" s="147">
        <f>BK108</f>
        <v>21.489999999999998</v>
      </c>
      <c r="L108" s="136"/>
      <c r="M108" s="140"/>
      <c r="N108" s="141"/>
      <c r="O108" s="141"/>
      <c r="P108" s="142">
        <f>SUM(P109:P111)</f>
        <v>0.026702000000000004</v>
      </c>
      <c r="Q108" s="141"/>
      <c r="R108" s="142">
        <f>SUM(R109:R111)</f>
        <v>0</v>
      </c>
      <c r="S108" s="141"/>
      <c r="T108" s="143">
        <f>SUM(T109:T111)</f>
        <v>0</v>
      </c>
      <c r="AR108" s="137" t="s">
        <v>82</v>
      </c>
      <c r="AT108" s="144" t="s">
        <v>73</v>
      </c>
      <c r="AU108" s="144" t="s">
        <v>82</v>
      </c>
      <c r="AY108" s="137" t="s">
        <v>127</v>
      </c>
      <c r="BK108" s="145">
        <f>SUM(BK109:BK111)</f>
        <v>21.489999999999998</v>
      </c>
    </row>
    <row r="109" s="1" customFormat="1" ht="16.5" customHeight="1">
      <c r="B109" s="148"/>
      <c r="C109" s="149" t="s">
        <v>168</v>
      </c>
      <c r="D109" s="149" t="s">
        <v>130</v>
      </c>
      <c r="E109" s="150" t="s">
        <v>169</v>
      </c>
      <c r="F109" s="151" t="s">
        <v>170</v>
      </c>
      <c r="G109" s="152" t="s">
        <v>171</v>
      </c>
      <c r="H109" s="153">
        <v>0.079000000000000001</v>
      </c>
      <c r="I109" s="154">
        <v>272</v>
      </c>
      <c r="J109" s="154">
        <f>ROUND(I109*H109,2)</f>
        <v>21.489999999999998</v>
      </c>
      <c r="K109" s="151" t="s">
        <v>134</v>
      </c>
      <c r="L109" s="31"/>
      <c r="M109" s="155" t="s">
        <v>3</v>
      </c>
      <c r="N109" s="156" t="s">
        <v>45</v>
      </c>
      <c r="O109" s="157">
        <v>0.33800000000000002</v>
      </c>
      <c r="P109" s="157">
        <f>O109*H109</f>
        <v>0.026702000000000004</v>
      </c>
      <c r="Q109" s="157">
        <v>0</v>
      </c>
      <c r="R109" s="157">
        <f>Q109*H109</f>
        <v>0</v>
      </c>
      <c r="S109" s="157">
        <v>0</v>
      </c>
      <c r="T109" s="158">
        <f>S109*H109</f>
        <v>0</v>
      </c>
      <c r="AR109" s="159" t="s">
        <v>135</v>
      </c>
      <c r="AT109" s="159" t="s">
        <v>130</v>
      </c>
      <c r="AU109" s="159" t="s">
        <v>84</v>
      </c>
      <c r="AY109" s="18" t="s">
        <v>127</v>
      </c>
      <c r="BE109" s="160">
        <f>IF(N109="základní",J109,0)</f>
        <v>21.489999999999998</v>
      </c>
      <c r="BF109" s="160">
        <f>IF(N109="snížená",J109,0)</f>
        <v>0</v>
      </c>
      <c r="BG109" s="160">
        <f>IF(N109="zákl. přenesená",J109,0)</f>
        <v>0</v>
      </c>
      <c r="BH109" s="160">
        <f>IF(N109="sníž. přenesená",J109,0)</f>
        <v>0</v>
      </c>
      <c r="BI109" s="160">
        <f>IF(N109="nulová",J109,0)</f>
        <v>0</v>
      </c>
      <c r="BJ109" s="18" t="s">
        <v>82</v>
      </c>
      <c r="BK109" s="160">
        <f>ROUND(I109*H109,2)</f>
        <v>21.489999999999998</v>
      </c>
      <c r="BL109" s="18" t="s">
        <v>135</v>
      </c>
      <c r="BM109" s="159" t="s">
        <v>172</v>
      </c>
    </row>
    <row r="110" s="1" customFormat="1">
      <c r="B110" s="31"/>
      <c r="D110" s="161" t="s">
        <v>137</v>
      </c>
      <c r="F110" s="162" t="s">
        <v>173</v>
      </c>
      <c r="L110" s="31"/>
      <c r="M110" s="163"/>
      <c r="N110" s="63"/>
      <c r="O110" s="63"/>
      <c r="P110" s="63"/>
      <c r="Q110" s="63"/>
      <c r="R110" s="63"/>
      <c r="S110" s="63"/>
      <c r="T110" s="64"/>
      <c r="AT110" s="18" t="s">
        <v>137</v>
      </c>
      <c r="AU110" s="18" t="s">
        <v>84</v>
      </c>
    </row>
    <row r="111" s="1" customFormat="1">
      <c r="B111" s="31"/>
      <c r="D111" s="161" t="s">
        <v>139</v>
      </c>
      <c r="F111" s="164" t="s">
        <v>174</v>
      </c>
      <c r="L111" s="31"/>
      <c r="M111" s="163"/>
      <c r="N111" s="63"/>
      <c r="O111" s="63"/>
      <c r="P111" s="63"/>
      <c r="Q111" s="63"/>
      <c r="R111" s="63"/>
      <c r="S111" s="63"/>
      <c r="T111" s="64"/>
      <c r="AT111" s="18" t="s">
        <v>139</v>
      </c>
      <c r="AU111" s="18" t="s">
        <v>84</v>
      </c>
    </row>
    <row r="112" s="11" customFormat="1" ht="25.92" customHeight="1">
      <c r="B112" s="136"/>
      <c r="D112" s="137" t="s">
        <v>73</v>
      </c>
      <c r="E112" s="138" t="s">
        <v>175</v>
      </c>
      <c r="F112" s="138" t="s">
        <v>176</v>
      </c>
      <c r="J112" s="139">
        <f>BK112</f>
        <v>31421.060000000001</v>
      </c>
      <c r="L112" s="136"/>
      <c r="M112" s="140"/>
      <c r="N112" s="141"/>
      <c r="O112" s="141"/>
      <c r="P112" s="142">
        <f>P113</f>
        <v>6.0302210000000001</v>
      </c>
      <c r="Q112" s="141"/>
      <c r="R112" s="142">
        <f>R113</f>
        <v>0.069594799999999998</v>
      </c>
      <c r="S112" s="141"/>
      <c r="T112" s="143">
        <f>T113</f>
        <v>0</v>
      </c>
      <c r="AR112" s="137" t="s">
        <v>84</v>
      </c>
      <c r="AT112" s="144" t="s">
        <v>73</v>
      </c>
      <c r="AU112" s="144" t="s">
        <v>74</v>
      </c>
      <c r="AY112" s="137" t="s">
        <v>127</v>
      </c>
      <c r="BK112" s="145">
        <f>BK113</f>
        <v>31421.060000000001</v>
      </c>
    </row>
    <row r="113" s="11" customFormat="1" ht="22.8" customHeight="1">
      <c r="B113" s="136"/>
      <c r="D113" s="137" t="s">
        <v>73</v>
      </c>
      <c r="E113" s="146" t="s">
        <v>177</v>
      </c>
      <c r="F113" s="146" t="s">
        <v>178</v>
      </c>
      <c r="J113" s="147">
        <f>BK113</f>
        <v>31421.060000000001</v>
      </c>
      <c r="L113" s="136"/>
      <c r="M113" s="140"/>
      <c r="N113" s="141"/>
      <c r="O113" s="141"/>
      <c r="P113" s="142">
        <f>SUM(P114:P143)</f>
        <v>6.0302210000000001</v>
      </c>
      <c r="Q113" s="141"/>
      <c r="R113" s="142">
        <f>SUM(R114:R143)</f>
        <v>0.069594799999999998</v>
      </c>
      <c r="S113" s="141"/>
      <c r="T113" s="143">
        <f>SUM(T114:T143)</f>
        <v>0</v>
      </c>
      <c r="AR113" s="137" t="s">
        <v>84</v>
      </c>
      <c r="AT113" s="144" t="s">
        <v>73</v>
      </c>
      <c r="AU113" s="144" t="s">
        <v>82</v>
      </c>
      <c r="AY113" s="137" t="s">
        <v>127</v>
      </c>
      <c r="BK113" s="145">
        <f>SUM(BK114:BK143)</f>
        <v>31421.060000000001</v>
      </c>
    </row>
    <row r="114" s="1" customFormat="1" ht="16.5" customHeight="1">
      <c r="B114" s="148"/>
      <c r="C114" s="149" t="s">
        <v>179</v>
      </c>
      <c r="D114" s="149" t="s">
        <v>130</v>
      </c>
      <c r="E114" s="150" t="s">
        <v>180</v>
      </c>
      <c r="F114" s="151" t="s">
        <v>181</v>
      </c>
      <c r="G114" s="152" t="s">
        <v>182</v>
      </c>
      <c r="H114" s="153">
        <v>55</v>
      </c>
      <c r="I114" s="154">
        <v>32.600000000000001</v>
      </c>
      <c r="J114" s="154">
        <f>ROUND(I114*H114,2)</f>
        <v>1793</v>
      </c>
      <c r="K114" s="151" t="s">
        <v>134</v>
      </c>
      <c r="L114" s="31"/>
      <c r="M114" s="155" t="s">
        <v>3</v>
      </c>
      <c r="N114" s="156" t="s">
        <v>45</v>
      </c>
      <c r="O114" s="157">
        <v>0.058000000000000003</v>
      </c>
      <c r="P114" s="157">
        <f>O114*H114</f>
        <v>3.1899999999999999</v>
      </c>
      <c r="Q114" s="157">
        <v>5.0000000000000002E-05</v>
      </c>
      <c r="R114" s="157">
        <f>Q114*H114</f>
        <v>0.0027500000000000003</v>
      </c>
      <c r="S114" s="157">
        <v>0</v>
      </c>
      <c r="T114" s="158">
        <f>S114*H114</f>
        <v>0</v>
      </c>
      <c r="AR114" s="159" t="s">
        <v>183</v>
      </c>
      <c r="AT114" s="159" t="s">
        <v>130</v>
      </c>
      <c r="AU114" s="159" t="s">
        <v>84</v>
      </c>
      <c r="AY114" s="18" t="s">
        <v>127</v>
      </c>
      <c r="BE114" s="160">
        <f>IF(N114="základní",J114,0)</f>
        <v>1793</v>
      </c>
      <c r="BF114" s="160">
        <f>IF(N114="snížená",J114,0)</f>
        <v>0</v>
      </c>
      <c r="BG114" s="160">
        <f>IF(N114="zákl. přenesená",J114,0)</f>
        <v>0</v>
      </c>
      <c r="BH114" s="160">
        <f>IF(N114="sníž. přenesená",J114,0)</f>
        <v>0</v>
      </c>
      <c r="BI114" s="160">
        <f>IF(N114="nulová",J114,0)</f>
        <v>0</v>
      </c>
      <c r="BJ114" s="18" t="s">
        <v>82</v>
      </c>
      <c r="BK114" s="160">
        <f>ROUND(I114*H114,2)</f>
        <v>1793</v>
      </c>
      <c r="BL114" s="18" t="s">
        <v>183</v>
      </c>
      <c r="BM114" s="159" t="s">
        <v>184</v>
      </c>
    </row>
    <row r="115" s="1" customFormat="1">
      <c r="B115" s="31"/>
      <c r="D115" s="161" t="s">
        <v>137</v>
      </c>
      <c r="F115" s="162" t="s">
        <v>185</v>
      </c>
      <c r="L115" s="31"/>
      <c r="M115" s="163"/>
      <c r="N115" s="63"/>
      <c r="O115" s="63"/>
      <c r="P115" s="63"/>
      <c r="Q115" s="63"/>
      <c r="R115" s="63"/>
      <c r="S115" s="63"/>
      <c r="T115" s="64"/>
      <c r="AT115" s="18" t="s">
        <v>137</v>
      </c>
      <c r="AU115" s="18" t="s">
        <v>84</v>
      </c>
    </row>
    <row r="116" s="1" customFormat="1">
      <c r="B116" s="31"/>
      <c r="D116" s="161" t="s">
        <v>139</v>
      </c>
      <c r="F116" s="164" t="s">
        <v>186</v>
      </c>
      <c r="L116" s="31"/>
      <c r="M116" s="163"/>
      <c r="N116" s="63"/>
      <c r="O116" s="63"/>
      <c r="P116" s="63"/>
      <c r="Q116" s="63"/>
      <c r="R116" s="63"/>
      <c r="S116" s="63"/>
      <c r="T116" s="64"/>
      <c r="AT116" s="18" t="s">
        <v>139</v>
      </c>
      <c r="AU116" s="18" t="s">
        <v>84</v>
      </c>
    </row>
    <row r="117" s="1" customFormat="1">
      <c r="B117" s="31"/>
      <c r="D117" s="161" t="s">
        <v>141</v>
      </c>
      <c r="F117" s="164" t="s">
        <v>187</v>
      </c>
      <c r="L117" s="31"/>
      <c r="M117" s="163"/>
      <c r="N117" s="63"/>
      <c r="O117" s="63"/>
      <c r="P117" s="63"/>
      <c r="Q117" s="63"/>
      <c r="R117" s="63"/>
      <c r="S117" s="63"/>
      <c r="T117" s="64"/>
      <c r="AT117" s="18" t="s">
        <v>141</v>
      </c>
      <c r="AU117" s="18" t="s">
        <v>84</v>
      </c>
    </row>
    <row r="118" s="12" customFormat="1">
      <c r="B118" s="165"/>
      <c r="D118" s="161" t="s">
        <v>143</v>
      </c>
      <c r="E118" s="166" t="s">
        <v>3</v>
      </c>
      <c r="F118" s="167" t="s">
        <v>188</v>
      </c>
      <c r="H118" s="168">
        <v>55</v>
      </c>
      <c r="L118" s="165"/>
      <c r="M118" s="169"/>
      <c r="N118" s="170"/>
      <c r="O118" s="170"/>
      <c r="P118" s="170"/>
      <c r="Q118" s="170"/>
      <c r="R118" s="170"/>
      <c r="S118" s="170"/>
      <c r="T118" s="171"/>
      <c r="AT118" s="166" t="s">
        <v>143</v>
      </c>
      <c r="AU118" s="166" t="s">
        <v>84</v>
      </c>
      <c r="AV118" s="12" t="s">
        <v>84</v>
      </c>
      <c r="AW118" s="12" t="s">
        <v>36</v>
      </c>
      <c r="AX118" s="12" t="s">
        <v>82</v>
      </c>
      <c r="AY118" s="166" t="s">
        <v>127</v>
      </c>
    </row>
    <row r="119" s="1" customFormat="1" ht="16.5" customHeight="1">
      <c r="B119" s="148"/>
      <c r="C119" s="172" t="s">
        <v>189</v>
      </c>
      <c r="D119" s="172" t="s">
        <v>190</v>
      </c>
      <c r="E119" s="173" t="s">
        <v>191</v>
      </c>
      <c r="F119" s="174" t="s">
        <v>192</v>
      </c>
      <c r="G119" s="175" t="s">
        <v>193</v>
      </c>
      <c r="H119" s="176">
        <v>1</v>
      </c>
      <c r="I119" s="177">
        <v>28000</v>
      </c>
      <c r="J119" s="177">
        <f>ROUND(I119*H119,2)</f>
        <v>28000</v>
      </c>
      <c r="K119" s="174" t="s">
        <v>3</v>
      </c>
      <c r="L119" s="178"/>
      <c r="M119" s="179" t="s">
        <v>3</v>
      </c>
      <c r="N119" s="180" t="s">
        <v>45</v>
      </c>
      <c r="O119" s="157">
        <v>0</v>
      </c>
      <c r="P119" s="157">
        <f>O119*H119</f>
        <v>0</v>
      </c>
      <c r="Q119" s="157">
        <v>0.055</v>
      </c>
      <c r="R119" s="157">
        <f>Q119*H119</f>
        <v>0.055</v>
      </c>
      <c r="S119" s="157">
        <v>0</v>
      </c>
      <c r="T119" s="158">
        <f>S119*H119</f>
        <v>0</v>
      </c>
      <c r="AR119" s="159" t="s">
        <v>194</v>
      </c>
      <c r="AT119" s="159" t="s">
        <v>190</v>
      </c>
      <c r="AU119" s="159" t="s">
        <v>84</v>
      </c>
      <c r="AY119" s="18" t="s">
        <v>127</v>
      </c>
      <c r="BE119" s="160">
        <f>IF(N119="základní",J119,0)</f>
        <v>28000</v>
      </c>
      <c r="BF119" s="160">
        <f>IF(N119="snížená",J119,0)</f>
        <v>0</v>
      </c>
      <c r="BG119" s="160">
        <f>IF(N119="zákl. přenesená",J119,0)</f>
        <v>0</v>
      </c>
      <c r="BH119" s="160">
        <f>IF(N119="sníž. přenesená",J119,0)</f>
        <v>0</v>
      </c>
      <c r="BI119" s="160">
        <f>IF(N119="nulová",J119,0)</f>
        <v>0</v>
      </c>
      <c r="BJ119" s="18" t="s">
        <v>82</v>
      </c>
      <c r="BK119" s="160">
        <f>ROUND(I119*H119,2)</f>
        <v>28000</v>
      </c>
      <c r="BL119" s="18" t="s">
        <v>135</v>
      </c>
      <c r="BM119" s="159" t="s">
        <v>195</v>
      </c>
    </row>
    <row r="120" s="1" customFormat="1">
      <c r="B120" s="31"/>
      <c r="D120" s="161" t="s">
        <v>137</v>
      </c>
      <c r="F120" s="162" t="s">
        <v>196</v>
      </c>
      <c r="L120" s="31"/>
      <c r="M120" s="163"/>
      <c r="N120" s="63"/>
      <c r="O120" s="63"/>
      <c r="P120" s="63"/>
      <c r="Q120" s="63"/>
      <c r="R120" s="63"/>
      <c r="S120" s="63"/>
      <c r="T120" s="64"/>
      <c r="AT120" s="18" t="s">
        <v>137</v>
      </c>
      <c r="AU120" s="18" t="s">
        <v>84</v>
      </c>
    </row>
    <row r="121" s="1" customFormat="1">
      <c r="B121" s="31"/>
      <c r="D121" s="161" t="s">
        <v>141</v>
      </c>
      <c r="F121" s="164" t="s">
        <v>197</v>
      </c>
      <c r="L121" s="31"/>
      <c r="M121" s="163"/>
      <c r="N121" s="63"/>
      <c r="O121" s="63"/>
      <c r="P121" s="63"/>
      <c r="Q121" s="63"/>
      <c r="R121" s="63"/>
      <c r="S121" s="63"/>
      <c r="T121" s="64"/>
      <c r="AT121" s="18" t="s">
        <v>141</v>
      </c>
      <c r="AU121" s="18" t="s">
        <v>84</v>
      </c>
    </row>
    <row r="122" s="12" customFormat="1">
      <c r="B122" s="165"/>
      <c r="D122" s="161" t="s">
        <v>143</v>
      </c>
      <c r="E122" s="166" t="s">
        <v>3</v>
      </c>
      <c r="F122" s="167" t="s">
        <v>198</v>
      </c>
      <c r="H122" s="168">
        <v>1</v>
      </c>
      <c r="L122" s="165"/>
      <c r="M122" s="169"/>
      <c r="N122" s="170"/>
      <c r="O122" s="170"/>
      <c r="P122" s="170"/>
      <c r="Q122" s="170"/>
      <c r="R122" s="170"/>
      <c r="S122" s="170"/>
      <c r="T122" s="171"/>
      <c r="AT122" s="166" t="s">
        <v>143</v>
      </c>
      <c r="AU122" s="166" t="s">
        <v>84</v>
      </c>
      <c r="AV122" s="12" t="s">
        <v>84</v>
      </c>
      <c r="AW122" s="12" t="s">
        <v>36</v>
      </c>
      <c r="AX122" s="12" t="s">
        <v>82</v>
      </c>
      <c r="AY122" s="166" t="s">
        <v>127</v>
      </c>
    </row>
    <row r="123" s="1" customFormat="1" ht="16.5" customHeight="1">
      <c r="B123" s="148"/>
      <c r="C123" s="149" t="s">
        <v>194</v>
      </c>
      <c r="D123" s="149" t="s">
        <v>130</v>
      </c>
      <c r="E123" s="150" t="s">
        <v>199</v>
      </c>
      <c r="F123" s="151" t="s">
        <v>200</v>
      </c>
      <c r="G123" s="152" t="s">
        <v>182</v>
      </c>
      <c r="H123" s="153">
        <v>10.640000000000001</v>
      </c>
      <c r="I123" s="154">
        <v>119</v>
      </c>
      <c r="J123" s="154">
        <f>ROUND(I123*H123,2)</f>
        <v>1266.1600000000001</v>
      </c>
      <c r="K123" s="151" t="s">
        <v>134</v>
      </c>
      <c r="L123" s="31"/>
      <c r="M123" s="155" t="s">
        <v>3</v>
      </c>
      <c r="N123" s="156" t="s">
        <v>45</v>
      </c>
      <c r="O123" s="157">
        <v>0.26600000000000001</v>
      </c>
      <c r="P123" s="157">
        <f>O123*H123</f>
        <v>2.8302400000000003</v>
      </c>
      <c r="Q123" s="157">
        <v>6.9999999999999994E-05</v>
      </c>
      <c r="R123" s="157">
        <f>Q123*H123</f>
        <v>0.0007448</v>
      </c>
      <c r="S123" s="157">
        <v>0</v>
      </c>
      <c r="T123" s="158">
        <f>S123*H123</f>
        <v>0</v>
      </c>
      <c r="AR123" s="159" t="s">
        <v>183</v>
      </c>
      <c r="AT123" s="159" t="s">
        <v>130</v>
      </c>
      <c r="AU123" s="159" t="s">
        <v>84</v>
      </c>
      <c r="AY123" s="18" t="s">
        <v>127</v>
      </c>
      <c r="BE123" s="160">
        <f>IF(N123="základní",J123,0)</f>
        <v>1266.1600000000001</v>
      </c>
      <c r="BF123" s="160">
        <f>IF(N123="snížená",J123,0)</f>
        <v>0</v>
      </c>
      <c r="BG123" s="160">
        <f>IF(N123="zákl. přenesená",J123,0)</f>
        <v>0</v>
      </c>
      <c r="BH123" s="160">
        <f>IF(N123="sníž. přenesená",J123,0)</f>
        <v>0</v>
      </c>
      <c r="BI123" s="160">
        <f>IF(N123="nulová",J123,0)</f>
        <v>0</v>
      </c>
      <c r="BJ123" s="18" t="s">
        <v>82</v>
      </c>
      <c r="BK123" s="160">
        <f>ROUND(I123*H123,2)</f>
        <v>1266.1600000000001</v>
      </c>
      <c r="BL123" s="18" t="s">
        <v>183</v>
      </c>
      <c r="BM123" s="159" t="s">
        <v>201</v>
      </c>
    </row>
    <row r="124" s="1" customFormat="1">
      <c r="B124" s="31"/>
      <c r="D124" s="161" t="s">
        <v>137</v>
      </c>
      <c r="F124" s="162" t="s">
        <v>202</v>
      </c>
      <c r="L124" s="31"/>
      <c r="M124" s="163"/>
      <c r="N124" s="63"/>
      <c r="O124" s="63"/>
      <c r="P124" s="63"/>
      <c r="Q124" s="63"/>
      <c r="R124" s="63"/>
      <c r="S124" s="63"/>
      <c r="T124" s="64"/>
      <c r="AT124" s="18" t="s">
        <v>137</v>
      </c>
      <c r="AU124" s="18" t="s">
        <v>84</v>
      </c>
    </row>
    <row r="125" s="1" customFormat="1">
      <c r="B125" s="31"/>
      <c r="D125" s="161" t="s">
        <v>139</v>
      </c>
      <c r="F125" s="164" t="s">
        <v>186</v>
      </c>
      <c r="L125" s="31"/>
      <c r="M125" s="163"/>
      <c r="N125" s="63"/>
      <c r="O125" s="63"/>
      <c r="P125" s="63"/>
      <c r="Q125" s="63"/>
      <c r="R125" s="63"/>
      <c r="S125" s="63"/>
      <c r="T125" s="64"/>
      <c r="AT125" s="18" t="s">
        <v>139</v>
      </c>
      <c r="AU125" s="18" t="s">
        <v>84</v>
      </c>
    </row>
    <row r="126" s="12" customFormat="1">
      <c r="B126" s="165"/>
      <c r="D126" s="161" t="s">
        <v>143</v>
      </c>
      <c r="E126" s="166" t="s">
        <v>3</v>
      </c>
      <c r="F126" s="167" t="s">
        <v>203</v>
      </c>
      <c r="H126" s="168">
        <v>10.5</v>
      </c>
      <c r="L126" s="165"/>
      <c r="M126" s="169"/>
      <c r="N126" s="170"/>
      <c r="O126" s="170"/>
      <c r="P126" s="170"/>
      <c r="Q126" s="170"/>
      <c r="R126" s="170"/>
      <c r="S126" s="170"/>
      <c r="T126" s="171"/>
      <c r="AT126" s="166" t="s">
        <v>143</v>
      </c>
      <c r="AU126" s="166" t="s">
        <v>84</v>
      </c>
      <c r="AV126" s="12" t="s">
        <v>84</v>
      </c>
      <c r="AW126" s="12" t="s">
        <v>36</v>
      </c>
      <c r="AX126" s="12" t="s">
        <v>74</v>
      </c>
      <c r="AY126" s="166" t="s">
        <v>127</v>
      </c>
    </row>
    <row r="127" s="12" customFormat="1">
      <c r="B127" s="165"/>
      <c r="D127" s="161" t="s">
        <v>143</v>
      </c>
      <c r="E127" s="166" t="s">
        <v>3</v>
      </c>
      <c r="F127" s="167" t="s">
        <v>204</v>
      </c>
      <c r="H127" s="168">
        <v>0.10000000000000001</v>
      </c>
      <c r="L127" s="165"/>
      <c r="M127" s="169"/>
      <c r="N127" s="170"/>
      <c r="O127" s="170"/>
      <c r="P127" s="170"/>
      <c r="Q127" s="170"/>
      <c r="R127" s="170"/>
      <c r="S127" s="170"/>
      <c r="T127" s="171"/>
      <c r="AT127" s="166" t="s">
        <v>143</v>
      </c>
      <c r="AU127" s="166" t="s">
        <v>84</v>
      </c>
      <c r="AV127" s="12" t="s">
        <v>84</v>
      </c>
      <c r="AW127" s="12" t="s">
        <v>36</v>
      </c>
      <c r="AX127" s="12" t="s">
        <v>74</v>
      </c>
      <c r="AY127" s="166" t="s">
        <v>127</v>
      </c>
    </row>
    <row r="128" s="12" customFormat="1">
      <c r="B128" s="165"/>
      <c r="D128" s="161" t="s">
        <v>143</v>
      </c>
      <c r="E128" s="166" t="s">
        <v>3</v>
      </c>
      <c r="F128" s="167" t="s">
        <v>205</v>
      </c>
      <c r="H128" s="168">
        <v>0.040000000000000001</v>
      </c>
      <c r="L128" s="165"/>
      <c r="M128" s="169"/>
      <c r="N128" s="170"/>
      <c r="O128" s="170"/>
      <c r="P128" s="170"/>
      <c r="Q128" s="170"/>
      <c r="R128" s="170"/>
      <c r="S128" s="170"/>
      <c r="T128" s="171"/>
      <c r="AT128" s="166" t="s">
        <v>143</v>
      </c>
      <c r="AU128" s="166" t="s">
        <v>84</v>
      </c>
      <c r="AV128" s="12" t="s">
        <v>84</v>
      </c>
      <c r="AW128" s="12" t="s">
        <v>36</v>
      </c>
      <c r="AX128" s="12" t="s">
        <v>74</v>
      </c>
      <c r="AY128" s="166" t="s">
        <v>127</v>
      </c>
    </row>
    <row r="129" s="13" customFormat="1">
      <c r="B129" s="181"/>
      <c r="D129" s="161" t="s">
        <v>143</v>
      </c>
      <c r="E129" s="182" t="s">
        <v>3</v>
      </c>
      <c r="F129" s="183" t="s">
        <v>206</v>
      </c>
      <c r="H129" s="184">
        <v>10.640000000000001</v>
      </c>
      <c r="L129" s="181"/>
      <c r="M129" s="185"/>
      <c r="N129" s="186"/>
      <c r="O129" s="186"/>
      <c r="P129" s="186"/>
      <c r="Q129" s="186"/>
      <c r="R129" s="186"/>
      <c r="S129" s="186"/>
      <c r="T129" s="187"/>
      <c r="AT129" s="182" t="s">
        <v>143</v>
      </c>
      <c r="AU129" s="182" t="s">
        <v>84</v>
      </c>
      <c r="AV129" s="13" t="s">
        <v>135</v>
      </c>
      <c r="AW129" s="13" t="s">
        <v>36</v>
      </c>
      <c r="AX129" s="13" t="s">
        <v>82</v>
      </c>
      <c r="AY129" s="182" t="s">
        <v>127</v>
      </c>
    </row>
    <row r="130" s="1" customFormat="1" ht="16.5" customHeight="1">
      <c r="B130" s="148"/>
      <c r="C130" s="172" t="s">
        <v>156</v>
      </c>
      <c r="D130" s="172" t="s">
        <v>190</v>
      </c>
      <c r="E130" s="173" t="s">
        <v>207</v>
      </c>
      <c r="F130" s="174" t="s">
        <v>208</v>
      </c>
      <c r="G130" s="175" t="s">
        <v>171</v>
      </c>
      <c r="H130" s="176">
        <v>0.010999999999999999</v>
      </c>
      <c r="I130" s="177">
        <v>30200</v>
      </c>
      <c r="J130" s="177">
        <f>ROUND(I130*H130,2)</f>
        <v>332.19999999999999</v>
      </c>
      <c r="K130" s="174" t="s">
        <v>3</v>
      </c>
      <c r="L130" s="178"/>
      <c r="M130" s="179" t="s">
        <v>3</v>
      </c>
      <c r="N130" s="180" t="s">
        <v>45</v>
      </c>
      <c r="O130" s="157">
        <v>0</v>
      </c>
      <c r="P130" s="157">
        <f>O130*H130</f>
        <v>0</v>
      </c>
      <c r="Q130" s="157">
        <v>1</v>
      </c>
      <c r="R130" s="157">
        <f>Q130*H130</f>
        <v>0.010999999999999999</v>
      </c>
      <c r="S130" s="157">
        <v>0</v>
      </c>
      <c r="T130" s="158">
        <f>S130*H130</f>
        <v>0</v>
      </c>
      <c r="AR130" s="159" t="s">
        <v>194</v>
      </c>
      <c r="AT130" s="159" t="s">
        <v>190</v>
      </c>
      <c r="AU130" s="159" t="s">
        <v>84</v>
      </c>
      <c r="AY130" s="18" t="s">
        <v>127</v>
      </c>
      <c r="BE130" s="160">
        <f>IF(N130="základní",J130,0)</f>
        <v>332.19999999999999</v>
      </c>
      <c r="BF130" s="160">
        <f>IF(N130="snížená",J130,0)</f>
        <v>0</v>
      </c>
      <c r="BG130" s="160">
        <f>IF(N130="zákl. přenesená",J130,0)</f>
        <v>0</v>
      </c>
      <c r="BH130" s="160">
        <f>IF(N130="sníž. přenesená",J130,0)</f>
        <v>0</v>
      </c>
      <c r="BI130" s="160">
        <f>IF(N130="nulová",J130,0)</f>
        <v>0</v>
      </c>
      <c r="BJ130" s="18" t="s">
        <v>82</v>
      </c>
      <c r="BK130" s="160">
        <f>ROUND(I130*H130,2)</f>
        <v>332.19999999999999</v>
      </c>
      <c r="BL130" s="18" t="s">
        <v>135</v>
      </c>
      <c r="BM130" s="159" t="s">
        <v>209</v>
      </c>
    </row>
    <row r="131" s="1" customFormat="1">
      <c r="B131" s="31"/>
      <c r="D131" s="161" t="s">
        <v>137</v>
      </c>
      <c r="F131" s="162" t="s">
        <v>208</v>
      </c>
      <c r="L131" s="31"/>
      <c r="M131" s="163"/>
      <c r="N131" s="63"/>
      <c r="O131" s="63"/>
      <c r="P131" s="63"/>
      <c r="Q131" s="63"/>
      <c r="R131" s="63"/>
      <c r="S131" s="63"/>
      <c r="T131" s="64"/>
      <c r="AT131" s="18" t="s">
        <v>137</v>
      </c>
      <c r="AU131" s="18" t="s">
        <v>84</v>
      </c>
    </row>
    <row r="132" s="1" customFormat="1">
      <c r="B132" s="31"/>
      <c r="D132" s="161" t="s">
        <v>141</v>
      </c>
      <c r="F132" s="164" t="s">
        <v>210</v>
      </c>
      <c r="L132" s="31"/>
      <c r="M132" s="163"/>
      <c r="N132" s="63"/>
      <c r="O132" s="63"/>
      <c r="P132" s="63"/>
      <c r="Q132" s="63"/>
      <c r="R132" s="63"/>
      <c r="S132" s="63"/>
      <c r="T132" s="64"/>
      <c r="AT132" s="18" t="s">
        <v>141</v>
      </c>
      <c r="AU132" s="18" t="s">
        <v>84</v>
      </c>
    </row>
    <row r="133" s="12" customFormat="1">
      <c r="B133" s="165"/>
      <c r="D133" s="161" t="s">
        <v>143</v>
      </c>
      <c r="E133" s="166" t="s">
        <v>3</v>
      </c>
      <c r="F133" s="167" t="s">
        <v>211</v>
      </c>
      <c r="H133" s="168">
        <v>0.010999999999999999</v>
      </c>
      <c r="L133" s="165"/>
      <c r="M133" s="169"/>
      <c r="N133" s="170"/>
      <c r="O133" s="170"/>
      <c r="P133" s="170"/>
      <c r="Q133" s="170"/>
      <c r="R133" s="170"/>
      <c r="S133" s="170"/>
      <c r="T133" s="171"/>
      <c r="AT133" s="166" t="s">
        <v>143</v>
      </c>
      <c r="AU133" s="166" t="s">
        <v>84</v>
      </c>
      <c r="AV133" s="12" t="s">
        <v>84</v>
      </c>
      <c r="AW133" s="12" t="s">
        <v>36</v>
      </c>
      <c r="AX133" s="12" t="s">
        <v>82</v>
      </c>
      <c r="AY133" s="166" t="s">
        <v>127</v>
      </c>
    </row>
    <row r="134" s="1" customFormat="1" ht="16.5" customHeight="1">
      <c r="B134" s="148"/>
      <c r="C134" s="172" t="s">
        <v>212</v>
      </c>
      <c r="D134" s="172" t="s">
        <v>190</v>
      </c>
      <c r="E134" s="173" t="s">
        <v>213</v>
      </c>
      <c r="F134" s="174" t="s">
        <v>214</v>
      </c>
      <c r="G134" s="175" t="s">
        <v>215</v>
      </c>
      <c r="H134" s="176">
        <v>0.20000000000000001</v>
      </c>
      <c r="I134" s="177">
        <v>38.600000000000001</v>
      </c>
      <c r="J134" s="177">
        <f>ROUND(I134*H134,2)</f>
        <v>7.7199999999999998</v>
      </c>
      <c r="K134" s="174" t="s">
        <v>3</v>
      </c>
      <c r="L134" s="178"/>
      <c r="M134" s="179" t="s">
        <v>3</v>
      </c>
      <c r="N134" s="180" t="s">
        <v>45</v>
      </c>
      <c r="O134" s="157">
        <v>0</v>
      </c>
      <c r="P134" s="157">
        <f>O134*H134</f>
        <v>0</v>
      </c>
      <c r="Q134" s="157">
        <v>0.00050000000000000001</v>
      </c>
      <c r="R134" s="157">
        <f>Q134*H134</f>
        <v>0.00010000000000000001</v>
      </c>
      <c r="S134" s="157">
        <v>0</v>
      </c>
      <c r="T134" s="158">
        <f>S134*H134</f>
        <v>0</v>
      </c>
      <c r="AR134" s="159" t="s">
        <v>194</v>
      </c>
      <c r="AT134" s="159" t="s">
        <v>190</v>
      </c>
      <c r="AU134" s="159" t="s">
        <v>84</v>
      </c>
      <c r="AY134" s="18" t="s">
        <v>127</v>
      </c>
      <c r="BE134" s="160">
        <f>IF(N134="základní",J134,0)</f>
        <v>7.7199999999999998</v>
      </c>
      <c r="BF134" s="160">
        <f>IF(N134="snížená",J134,0)</f>
        <v>0</v>
      </c>
      <c r="BG134" s="160">
        <f>IF(N134="zákl. přenesená",J134,0)</f>
        <v>0</v>
      </c>
      <c r="BH134" s="160">
        <f>IF(N134="sníž. přenesená",J134,0)</f>
        <v>0</v>
      </c>
      <c r="BI134" s="160">
        <f>IF(N134="nulová",J134,0)</f>
        <v>0</v>
      </c>
      <c r="BJ134" s="18" t="s">
        <v>82</v>
      </c>
      <c r="BK134" s="160">
        <f>ROUND(I134*H134,2)</f>
        <v>7.7199999999999998</v>
      </c>
      <c r="BL134" s="18" t="s">
        <v>135</v>
      </c>
      <c r="BM134" s="159" t="s">
        <v>216</v>
      </c>
    </row>
    <row r="135" s="1" customFormat="1">
      <c r="B135" s="31"/>
      <c r="D135" s="161" t="s">
        <v>137</v>
      </c>
      <c r="F135" s="162" t="s">
        <v>214</v>
      </c>
      <c r="L135" s="31"/>
      <c r="M135" s="163"/>
      <c r="N135" s="63"/>
      <c r="O135" s="63"/>
      <c r="P135" s="63"/>
      <c r="Q135" s="63"/>
      <c r="R135" s="63"/>
      <c r="S135" s="63"/>
      <c r="T135" s="64"/>
      <c r="AT135" s="18" t="s">
        <v>137</v>
      </c>
      <c r="AU135" s="18" t="s">
        <v>84</v>
      </c>
    </row>
    <row r="136" s="1" customFormat="1">
      <c r="B136" s="31"/>
      <c r="D136" s="161" t="s">
        <v>141</v>
      </c>
      <c r="F136" s="164" t="s">
        <v>217</v>
      </c>
      <c r="L136" s="31"/>
      <c r="M136" s="163"/>
      <c r="N136" s="63"/>
      <c r="O136" s="63"/>
      <c r="P136" s="63"/>
      <c r="Q136" s="63"/>
      <c r="R136" s="63"/>
      <c r="S136" s="63"/>
      <c r="T136" s="64"/>
      <c r="AT136" s="18" t="s">
        <v>141</v>
      </c>
      <c r="AU136" s="18" t="s">
        <v>84</v>
      </c>
    </row>
    <row r="137" s="12" customFormat="1">
      <c r="B137" s="165"/>
      <c r="D137" s="161" t="s">
        <v>143</v>
      </c>
      <c r="E137" s="166" t="s">
        <v>3</v>
      </c>
      <c r="F137" s="167" t="s">
        <v>218</v>
      </c>
      <c r="H137" s="168">
        <v>0.20000000000000001</v>
      </c>
      <c r="L137" s="165"/>
      <c r="M137" s="169"/>
      <c r="N137" s="170"/>
      <c r="O137" s="170"/>
      <c r="P137" s="170"/>
      <c r="Q137" s="170"/>
      <c r="R137" s="170"/>
      <c r="S137" s="170"/>
      <c r="T137" s="171"/>
      <c r="AT137" s="166" t="s">
        <v>143</v>
      </c>
      <c r="AU137" s="166" t="s">
        <v>84</v>
      </c>
      <c r="AV137" s="12" t="s">
        <v>84</v>
      </c>
      <c r="AW137" s="12" t="s">
        <v>36</v>
      </c>
      <c r="AX137" s="12" t="s">
        <v>82</v>
      </c>
      <c r="AY137" s="166" t="s">
        <v>127</v>
      </c>
    </row>
    <row r="138" s="1" customFormat="1" ht="16.5" customHeight="1">
      <c r="B138" s="148"/>
      <c r="C138" s="172" t="s">
        <v>219</v>
      </c>
      <c r="D138" s="172" t="s">
        <v>190</v>
      </c>
      <c r="E138" s="173" t="s">
        <v>220</v>
      </c>
      <c r="F138" s="174" t="s">
        <v>221</v>
      </c>
      <c r="G138" s="175" t="s">
        <v>222</v>
      </c>
      <c r="H138" s="176">
        <v>0.040000000000000001</v>
      </c>
      <c r="I138" s="177">
        <v>461</v>
      </c>
      <c r="J138" s="177">
        <f>ROUND(I138*H138,2)</f>
        <v>18.440000000000001</v>
      </c>
      <c r="K138" s="174" t="s">
        <v>134</v>
      </c>
      <c r="L138" s="178"/>
      <c r="M138" s="179" t="s">
        <v>3</v>
      </c>
      <c r="N138" s="180" t="s">
        <v>45</v>
      </c>
      <c r="O138" s="157">
        <v>0</v>
      </c>
      <c r="P138" s="157">
        <f>O138*H138</f>
        <v>0</v>
      </c>
      <c r="Q138" s="157">
        <v>0</v>
      </c>
      <c r="R138" s="157">
        <f>Q138*H138</f>
        <v>0</v>
      </c>
      <c r="S138" s="157">
        <v>0</v>
      </c>
      <c r="T138" s="158">
        <f>S138*H138</f>
        <v>0</v>
      </c>
      <c r="AR138" s="159" t="s">
        <v>194</v>
      </c>
      <c r="AT138" s="159" t="s">
        <v>190</v>
      </c>
      <c r="AU138" s="159" t="s">
        <v>84</v>
      </c>
      <c r="AY138" s="18" t="s">
        <v>127</v>
      </c>
      <c r="BE138" s="160">
        <f>IF(N138="základní",J138,0)</f>
        <v>18.440000000000001</v>
      </c>
      <c r="BF138" s="160">
        <f>IF(N138="snížená",J138,0)</f>
        <v>0</v>
      </c>
      <c r="BG138" s="160">
        <f>IF(N138="zákl. přenesená",J138,0)</f>
        <v>0</v>
      </c>
      <c r="BH138" s="160">
        <f>IF(N138="sníž. přenesená",J138,0)</f>
        <v>0</v>
      </c>
      <c r="BI138" s="160">
        <f>IF(N138="nulová",J138,0)</f>
        <v>0</v>
      </c>
      <c r="BJ138" s="18" t="s">
        <v>82</v>
      </c>
      <c r="BK138" s="160">
        <f>ROUND(I138*H138,2)</f>
        <v>18.440000000000001</v>
      </c>
      <c r="BL138" s="18" t="s">
        <v>135</v>
      </c>
      <c r="BM138" s="159" t="s">
        <v>223</v>
      </c>
    </row>
    <row r="139" s="1" customFormat="1">
      <c r="B139" s="31"/>
      <c r="D139" s="161" t="s">
        <v>137</v>
      </c>
      <c r="F139" s="162" t="s">
        <v>221</v>
      </c>
      <c r="L139" s="31"/>
      <c r="M139" s="163"/>
      <c r="N139" s="63"/>
      <c r="O139" s="63"/>
      <c r="P139" s="63"/>
      <c r="Q139" s="63"/>
      <c r="R139" s="63"/>
      <c r="S139" s="63"/>
      <c r="T139" s="64"/>
      <c r="AT139" s="18" t="s">
        <v>137</v>
      </c>
      <c r="AU139" s="18" t="s">
        <v>84</v>
      </c>
    </row>
    <row r="140" s="12" customFormat="1">
      <c r="B140" s="165"/>
      <c r="D140" s="161" t="s">
        <v>143</v>
      </c>
      <c r="E140" s="166" t="s">
        <v>3</v>
      </c>
      <c r="F140" s="167" t="s">
        <v>224</v>
      </c>
      <c r="H140" s="168">
        <v>0.040000000000000001</v>
      </c>
      <c r="L140" s="165"/>
      <c r="M140" s="169"/>
      <c r="N140" s="170"/>
      <c r="O140" s="170"/>
      <c r="P140" s="170"/>
      <c r="Q140" s="170"/>
      <c r="R140" s="170"/>
      <c r="S140" s="170"/>
      <c r="T140" s="171"/>
      <c r="AT140" s="166" t="s">
        <v>143</v>
      </c>
      <c r="AU140" s="166" t="s">
        <v>84</v>
      </c>
      <c r="AV140" s="12" t="s">
        <v>84</v>
      </c>
      <c r="AW140" s="12" t="s">
        <v>36</v>
      </c>
      <c r="AX140" s="12" t="s">
        <v>82</v>
      </c>
      <c r="AY140" s="166" t="s">
        <v>127</v>
      </c>
    </row>
    <row r="141" s="1" customFormat="1" ht="16.5" customHeight="1">
      <c r="B141" s="148"/>
      <c r="C141" s="149" t="s">
        <v>225</v>
      </c>
      <c r="D141" s="149" t="s">
        <v>130</v>
      </c>
      <c r="E141" s="150" t="s">
        <v>226</v>
      </c>
      <c r="F141" s="151" t="s">
        <v>227</v>
      </c>
      <c r="G141" s="152" t="s">
        <v>171</v>
      </c>
      <c r="H141" s="153">
        <v>0.0030000000000000001</v>
      </c>
      <c r="I141" s="154">
        <v>1180</v>
      </c>
      <c r="J141" s="154">
        <f>ROUND(I141*H141,2)</f>
        <v>3.54</v>
      </c>
      <c r="K141" s="151" t="s">
        <v>134</v>
      </c>
      <c r="L141" s="31"/>
      <c r="M141" s="155" t="s">
        <v>3</v>
      </c>
      <c r="N141" s="156" t="s">
        <v>45</v>
      </c>
      <c r="O141" s="157">
        <v>3.327</v>
      </c>
      <c r="P141" s="157">
        <f>O141*H141</f>
        <v>0.0099810000000000003</v>
      </c>
      <c r="Q141" s="157">
        <v>0</v>
      </c>
      <c r="R141" s="157">
        <f>Q141*H141</f>
        <v>0</v>
      </c>
      <c r="S141" s="157">
        <v>0</v>
      </c>
      <c r="T141" s="158">
        <f>S141*H141</f>
        <v>0</v>
      </c>
      <c r="AR141" s="159" t="s">
        <v>183</v>
      </c>
      <c r="AT141" s="159" t="s">
        <v>130</v>
      </c>
      <c r="AU141" s="159" t="s">
        <v>84</v>
      </c>
      <c r="AY141" s="18" t="s">
        <v>127</v>
      </c>
      <c r="BE141" s="160">
        <f>IF(N141="základní",J141,0)</f>
        <v>3.54</v>
      </c>
      <c r="BF141" s="160">
        <f>IF(N141="snížená",J141,0)</f>
        <v>0</v>
      </c>
      <c r="BG141" s="160">
        <f>IF(N141="zákl. přenesená",J141,0)</f>
        <v>0</v>
      </c>
      <c r="BH141" s="160">
        <f>IF(N141="sníž. přenesená",J141,0)</f>
        <v>0</v>
      </c>
      <c r="BI141" s="160">
        <f>IF(N141="nulová",J141,0)</f>
        <v>0</v>
      </c>
      <c r="BJ141" s="18" t="s">
        <v>82</v>
      </c>
      <c r="BK141" s="160">
        <f>ROUND(I141*H141,2)</f>
        <v>3.54</v>
      </c>
      <c r="BL141" s="18" t="s">
        <v>183</v>
      </c>
      <c r="BM141" s="159" t="s">
        <v>228</v>
      </c>
    </row>
    <row r="142" s="1" customFormat="1">
      <c r="B142" s="31"/>
      <c r="D142" s="161" t="s">
        <v>137</v>
      </c>
      <c r="F142" s="162" t="s">
        <v>229</v>
      </c>
      <c r="L142" s="31"/>
      <c r="M142" s="163"/>
      <c r="N142" s="63"/>
      <c r="O142" s="63"/>
      <c r="P142" s="63"/>
      <c r="Q142" s="63"/>
      <c r="R142" s="63"/>
      <c r="S142" s="63"/>
      <c r="T142" s="64"/>
      <c r="AT142" s="18" t="s">
        <v>137</v>
      </c>
      <c r="AU142" s="18" t="s">
        <v>84</v>
      </c>
    </row>
    <row r="143" s="1" customFormat="1">
      <c r="B143" s="31"/>
      <c r="D143" s="161" t="s">
        <v>139</v>
      </c>
      <c r="F143" s="164" t="s">
        <v>230</v>
      </c>
      <c r="L143" s="31"/>
      <c r="M143" s="163"/>
      <c r="N143" s="63"/>
      <c r="O143" s="63"/>
      <c r="P143" s="63"/>
      <c r="Q143" s="63"/>
      <c r="R143" s="63"/>
      <c r="S143" s="63"/>
      <c r="T143" s="64"/>
      <c r="AT143" s="18" t="s">
        <v>139</v>
      </c>
      <c r="AU143" s="18" t="s">
        <v>84</v>
      </c>
    </row>
    <row r="144" s="11" customFormat="1" ht="25.92" customHeight="1">
      <c r="B144" s="136"/>
      <c r="D144" s="137" t="s">
        <v>73</v>
      </c>
      <c r="E144" s="138" t="s">
        <v>190</v>
      </c>
      <c r="F144" s="138" t="s">
        <v>231</v>
      </c>
      <c r="J144" s="139">
        <f>BK144</f>
        <v>200000</v>
      </c>
      <c r="L144" s="136"/>
      <c r="M144" s="140"/>
      <c r="N144" s="141"/>
      <c r="O144" s="141"/>
      <c r="P144" s="142">
        <f>P145</f>
        <v>14.403000000000001</v>
      </c>
      <c r="Q144" s="141"/>
      <c r="R144" s="142">
        <f>R145</f>
        <v>0.080000000000000002</v>
      </c>
      <c r="S144" s="141"/>
      <c r="T144" s="143">
        <f>T145</f>
        <v>0</v>
      </c>
      <c r="AR144" s="137" t="s">
        <v>128</v>
      </c>
      <c r="AT144" s="144" t="s">
        <v>73</v>
      </c>
      <c r="AU144" s="144" t="s">
        <v>74</v>
      </c>
      <c r="AY144" s="137" t="s">
        <v>127</v>
      </c>
      <c r="BK144" s="145">
        <f>BK145</f>
        <v>200000</v>
      </c>
    </row>
    <row r="145" s="11" customFormat="1" ht="22.8" customHeight="1">
      <c r="B145" s="136"/>
      <c r="D145" s="137" t="s">
        <v>73</v>
      </c>
      <c r="E145" s="146" t="s">
        <v>232</v>
      </c>
      <c r="F145" s="146" t="s">
        <v>233</v>
      </c>
      <c r="J145" s="147">
        <f>BK145</f>
        <v>200000</v>
      </c>
      <c r="L145" s="136"/>
      <c r="M145" s="140"/>
      <c r="N145" s="141"/>
      <c r="O145" s="141"/>
      <c r="P145" s="142">
        <f>SUM(P146:P147)</f>
        <v>14.403000000000001</v>
      </c>
      <c r="Q145" s="141"/>
      <c r="R145" s="142">
        <f>SUM(R146:R147)</f>
        <v>0.080000000000000002</v>
      </c>
      <c r="S145" s="141"/>
      <c r="T145" s="143">
        <f>SUM(T146:T147)</f>
        <v>0</v>
      </c>
      <c r="AR145" s="137" t="s">
        <v>128</v>
      </c>
      <c r="AT145" s="144" t="s">
        <v>73</v>
      </c>
      <c r="AU145" s="144" t="s">
        <v>82</v>
      </c>
      <c r="AY145" s="137" t="s">
        <v>127</v>
      </c>
      <c r="BK145" s="145">
        <f>SUM(BK146:BK147)</f>
        <v>200000</v>
      </c>
    </row>
    <row r="146" s="1" customFormat="1" ht="16.5" customHeight="1">
      <c r="B146" s="148"/>
      <c r="C146" s="149" t="s">
        <v>234</v>
      </c>
      <c r="D146" s="149" t="s">
        <v>130</v>
      </c>
      <c r="E146" s="150" t="s">
        <v>235</v>
      </c>
      <c r="F146" s="151" t="s">
        <v>236</v>
      </c>
      <c r="G146" s="152" t="s">
        <v>160</v>
      </c>
      <c r="H146" s="153">
        <v>1</v>
      </c>
      <c r="I146" s="154">
        <v>200000</v>
      </c>
      <c r="J146" s="154">
        <f>ROUND(I146*H146,2)</f>
        <v>200000</v>
      </c>
      <c r="K146" s="151" t="s">
        <v>3</v>
      </c>
      <c r="L146" s="31"/>
      <c r="M146" s="155" t="s">
        <v>3</v>
      </c>
      <c r="N146" s="156" t="s">
        <v>45</v>
      </c>
      <c r="O146" s="157">
        <v>14.403000000000001</v>
      </c>
      <c r="P146" s="157">
        <f>O146*H146</f>
        <v>14.403000000000001</v>
      </c>
      <c r="Q146" s="157">
        <v>0.080000000000000002</v>
      </c>
      <c r="R146" s="157">
        <f>Q146*H146</f>
        <v>0.080000000000000002</v>
      </c>
      <c r="S146" s="157">
        <v>0</v>
      </c>
      <c r="T146" s="158">
        <f>S146*H146</f>
        <v>0</v>
      </c>
      <c r="AR146" s="159" t="s">
        <v>237</v>
      </c>
      <c r="AT146" s="159" t="s">
        <v>130</v>
      </c>
      <c r="AU146" s="159" t="s">
        <v>84</v>
      </c>
      <c r="AY146" s="18" t="s">
        <v>127</v>
      </c>
      <c r="BE146" s="160">
        <f>IF(N146="základní",J146,0)</f>
        <v>200000</v>
      </c>
      <c r="BF146" s="160">
        <f>IF(N146="snížená",J146,0)</f>
        <v>0</v>
      </c>
      <c r="BG146" s="160">
        <f>IF(N146="zákl. přenesená",J146,0)</f>
        <v>0</v>
      </c>
      <c r="BH146" s="160">
        <f>IF(N146="sníž. přenesená",J146,0)</f>
        <v>0</v>
      </c>
      <c r="BI146" s="160">
        <f>IF(N146="nulová",J146,0)</f>
        <v>0</v>
      </c>
      <c r="BJ146" s="18" t="s">
        <v>82</v>
      </c>
      <c r="BK146" s="160">
        <f>ROUND(I146*H146,2)</f>
        <v>200000</v>
      </c>
      <c r="BL146" s="18" t="s">
        <v>237</v>
      </c>
      <c r="BM146" s="159" t="s">
        <v>238</v>
      </c>
    </row>
    <row r="147" s="1" customFormat="1">
      <c r="B147" s="31"/>
      <c r="D147" s="161" t="s">
        <v>137</v>
      </c>
      <c r="F147" s="162" t="s">
        <v>239</v>
      </c>
      <c r="L147" s="31"/>
      <c r="M147" s="188"/>
      <c r="N147" s="189"/>
      <c r="O147" s="189"/>
      <c r="P147" s="189"/>
      <c r="Q147" s="189"/>
      <c r="R147" s="189"/>
      <c r="S147" s="189"/>
      <c r="T147" s="190"/>
      <c r="AT147" s="18" t="s">
        <v>137</v>
      </c>
      <c r="AU147" s="18" t="s">
        <v>84</v>
      </c>
    </row>
    <row r="148" s="1" customFormat="1" ht="6.96" customHeight="1">
      <c r="B148" s="46"/>
      <c r="C148" s="47"/>
      <c r="D148" s="47"/>
      <c r="E148" s="47"/>
      <c r="F148" s="47"/>
      <c r="G148" s="47"/>
      <c r="H148" s="47"/>
      <c r="I148" s="47"/>
      <c r="J148" s="47"/>
      <c r="K148" s="47"/>
      <c r="L148" s="31"/>
    </row>
  </sheetData>
  <autoFilter ref="C86:K147"/>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c r="A1" s="103"/>
    </row>
    <row r="2" ht="36.96" customHeight="1">
      <c r="L2" s="17" t="s">
        <v>6</v>
      </c>
      <c r="AT2" s="18" t="s">
        <v>87</v>
      </c>
    </row>
    <row r="3" ht="6.96" customHeight="1">
      <c r="B3" s="19"/>
      <c r="C3" s="20"/>
      <c r="D3" s="20"/>
      <c r="E3" s="20"/>
      <c r="F3" s="20"/>
      <c r="G3" s="20"/>
      <c r="H3" s="20"/>
      <c r="I3" s="20"/>
      <c r="J3" s="20"/>
      <c r="K3" s="20"/>
      <c r="L3" s="21"/>
      <c r="AT3" s="18" t="s">
        <v>84</v>
      </c>
    </row>
    <row r="4" ht="24.96" customHeight="1">
      <c r="B4" s="21"/>
      <c r="D4" s="22" t="s">
        <v>97</v>
      </c>
      <c r="L4" s="21"/>
      <c r="M4" s="104" t="s">
        <v>11</v>
      </c>
      <c r="AT4" s="18" t="s">
        <v>4</v>
      </c>
    </row>
    <row r="5" ht="6.96" customHeight="1">
      <c r="B5" s="21"/>
      <c r="L5" s="21"/>
    </row>
    <row r="6" ht="12" customHeight="1">
      <c r="B6" s="21"/>
      <c r="D6" s="28" t="s">
        <v>15</v>
      </c>
      <c r="L6" s="21"/>
    </row>
    <row r="7" ht="16.5" customHeight="1">
      <c r="B7" s="21"/>
      <c r="E7" s="105" t="str">
        <f>'Rekapitulace stavby'!K6</f>
        <v>Oprava části náhonu a stavidla u jezu mandavy, ulice Pod strání</v>
      </c>
      <c r="F7" s="28"/>
      <c r="G7" s="28"/>
      <c r="H7" s="28"/>
      <c r="L7" s="21"/>
    </row>
    <row r="8" s="1" customFormat="1" ht="12" customHeight="1">
      <c r="B8" s="31"/>
      <c r="D8" s="28" t="s">
        <v>98</v>
      </c>
      <c r="L8" s="31"/>
    </row>
    <row r="9" s="1" customFormat="1" ht="36.96" customHeight="1">
      <c r="B9" s="31"/>
      <c r="E9" s="53" t="s">
        <v>240</v>
      </c>
      <c r="F9" s="1"/>
      <c r="G9" s="1"/>
      <c r="H9" s="1"/>
      <c r="L9" s="31"/>
    </row>
    <row r="10" s="1" customFormat="1">
      <c r="B10" s="31"/>
      <c r="L10" s="31"/>
    </row>
    <row r="11" s="1" customFormat="1" ht="12" customHeight="1">
      <c r="B11" s="31"/>
      <c r="D11" s="28" t="s">
        <v>17</v>
      </c>
      <c r="F11" s="25" t="s">
        <v>18</v>
      </c>
      <c r="I11" s="28" t="s">
        <v>19</v>
      </c>
      <c r="J11" s="25" t="s">
        <v>3</v>
      </c>
      <c r="L11" s="31"/>
    </row>
    <row r="12" s="1" customFormat="1" ht="12" customHeight="1">
      <c r="B12" s="31"/>
      <c r="D12" s="28" t="s">
        <v>20</v>
      </c>
      <c r="F12" s="25" t="s">
        <v>21</v>
      </c>
      <c r="I12" s="28" t="s">
        <v>22</v>
      </c>
      <c r="J12" s="55" t="str">
        <f>'Rekapitulace stavby'!AN8</f>
        <v>16. 4. 2019</v>
      </c>
      <c r="L12" s="31"/>
    </row>
    <row r="13" s="1" customFormat="1" ht="10.8" customHeight="1">
      <c r="B13" s="31"/>
      <c r="L13" s="31"/>
    </row>
    <row r="14" s="1" customFormat="1" ht="12" customHeight="1">
      <c r="B14" s="31"/>
      <c r="D14" s="28" t="s">
        <v>24</v>
      </c>
      <c r="I14" s="28" t="s">
        <v>25</v>
      </c>
      <c r="J14" s="25" t="s">
        <v>26</v>
      </c>
      <c r="L14" s="31"/>
    </row>
    <row r="15" s="1" customFormat="1" ht="18" customHeight="1">
      <c r="B15" s="31"/>
      <c r="E15" s="25" t="s">
        <v>27</v>
      </c>
      <c r="I15" s="28" t="s">
        <v>28</v>
      </c>
      <c r="J15" s="25" t="s">
        <v>29</v>
      </c>
      <c r="L15" s="31"/>
    </row>
    <row r="16" s="1" customFormat="1" ht="6.96" customHeight="1">
      <c r="B16" s="31"/>
      <c r="L16" s="31"/>
    </row>
    <row r="17" s="1" customFormat="1" ht="12" customHeight="1">
      <c r="B17" s="31"/>
      <c r="D17" s="28" t="s">
        <v>30</v>
      </c>
      <c r="I17" s="28" t="s">
        <v>25</v>
      </c>
      <c r="J17" s="25" t="str">
        <f>'Rekapitulace stavby'!AN13</f>
        <v/>
      </c>
      <c r="L17" s="31"/>
    </row>
    <row r="18" s="1" customFormat="1" ht="18" customHeight="1">
      <c r="B18" s="31"/>
      <c r="E18" s="25" t="str">
        <f>'Rekapitulace stavby'!E14</f>
        <v xml:space="preserve"> </v>
      </c>
      <c r="F18" s="25"/>
      <c r="G18" s="25"/>
      <c r="H18" s="25"/>
      <c r="I18" s="28" t="s">
        <v>28</v>
      </c>
      <c r="J18" s="25" t="str">
        <f>'Rekapitulace stavby'!AN14</f>
        <v/>
      </c>
      <c r="L18" s="31"/>
    </row>
    <row r="19" s="1" customFormat="1" ht="6.96" customHeight="1">
      <c r="B19" s="31"/>
      <c r="L19" s="31"/>
    </row>
    <row r="20" s="1" customFormat="1" ht="12" customHeight="1">
      <c r="B20" s="31"/>
      <c r="D20" s="28" t="s">
        <v>32</v>
      </c>
      <c r="I20" s="28" t="s">
        <v>25</v>
      </c>
      <c r="J20" s="25" t="s">
        <v>33</v>
      </c>
      <c r="L20" s="31"/>
    </row>
    <row r="21" s="1" customFormat="1" ht="18" customHeight="1">
      <c r="B21" s="31"/>
      <c r="E21" s="25" t="s">
        <v>34</v>
      </c>
      <c r="I21" s="28" t="s">
        <v>28</v>
      </c>
      <c r="J21" s="25" t="s">
        <v>35</v>
      </c>
      <c r="L21" s="31"/>
    </row>
    <row r="22" s="1" customFormat="1" ht="6.96" customHeight="1">
      <c r="B22" s="31"/>
      <c r="L22" s="31"/>
    </row>
    <row r="23" s="1" customFormat="1" ht="12" customHeight="1">
      <c r="B23" s="31"/>
      <c r="D23" s="28" t="s">
        <v>37</v>
      </c>
      <c r="I23" s="28" t="s">
        <v>25</v>
      </c>
      <c r="J23" s="25" t="s">
        <v>33</v>
      </c>
      <c r="L23" s="31"/>
    </row>
    <row r="24" s="1" customFormat="1" ht="18" customHeight="1">
      <c r="B24" s="31"/>
      <c r="E24" s="25" t="s">
        <v>34</v>
      </c>
      <c r="I24" s="28" t="s">
        <v>28</v>
      </c>
      <c r="J24" s="25" t="s">
        <v>35</v>
      </c>
      <c r="L24" s="31"/>
    </row>
    <row r="25" s="1" customFormat="1" ht="6.96" customHeight="1">
      <c r="B25" s="31"/>
      <c r="L25" s="31"/>
    </row>
    <row r="26" s="1" customFormat="1" ht="12" customHeight="1">
      <c r="B26" s="31"/>
      <c r="D26" s="28" t="s">
        <v>38</v>
      </c>
      <c r="L26" s="31"/>
    </row>
    <row r="27" s="7" customFormat="1" ht="16.5" customHeight="1">
      <c r="B27" s="106"/>
      <c r="E27" s="29" t="s">
        <v>3</v>
      </c>
      <c r="F27" s="29"/>
      <c r="G27" s="29"/>
      <c r="H27" s="29"/>
      <c r="L27" s="106"/>
    </row>
    <row r="28" s="1" customFormat="1" ht="6.96" customHeight="1">
      <c r="B28" s="31"/>
      <c r="L28" s="31"/>
    </row>
    <row r="29" s="1" customFormat="1" ht="6.96" customHeight="1">
      <c r="B29" s="31"/>
      <c r="D29" s="59"/>
      <c r="E29" s="59"/>
      <c r="F29" s="59"/>
      <c r="G29" s="59"/>
      <c r="H29" s="59"/>
      <c r="I29" s="59"/>
      <c r="J29" s="59"/>
      <c r="K29" s="59"/>
      <c r="L29" s="31"/>
    </row>
    <row r="30" s="1" customFormat="1" ht="25.44" customHeight="1">
      <c r="B30" s="31"/>
      <c r="D30" s="107" t="s">
        <v>40</v>
      </c>
      <c r="J30" s="79">
        <f>ROUND(J91, 2)</f>
        <v>282061.14000000001</v>
      </c>
      <c r="L30" s="31"/>
    </row>
    <row r="31" s="1" customFormat="1" ht="6.96" customHeight="1">
      <c r="B31" s="31"/>
      <c r="D31" s="59"/>
      <c r="E31" s="59"/>
      <c r="F31" s="59"/>
      <c r="G31" s="59"/>
      <c r="H31" s="59"/>
      <c r="I31" s="59"/>
      <c r="J31" s="59"/>
      <c r="K31" s="59"/>
      <c r="L31" s="31"/>
    </row>
    <row r="32" s="1" customFormat="1" ht="14.4" customHeight="1">
      <c r="B32" s="31"/>
      <c r="F32" s="35" t="s">
        <v>42</v>
      </c>
      <c r="I32" s="35" t="s">
        <v>41</v>
      </c>
      <c r="J32" s="35" t="s">
        <v>43</v>
      </c>
      <c r="L32" s="31"/>
    </row>
    <row r="33" s="1" customFormat="1" ht="14.4" customHeight="1">
      <c r="B33" s="31"/>
      <c r="D33" s="108" t="s">
        <v>44</v>
      </c>
      <c r="E33" s="28" t="s">
        <v>45</v>
      </c>
      <c r="F33" s="109">
        <f>ROUND((SUM(BE91:BE370)),  2)</f>
        <v>282061.14000000001</v>
      </c>
      <c r="I33" s="110">
        <v>0.20999999999999999</v>
      </c>
      <c r="J33" s="109">
        <f>ROUND(((SUM(BE91:BE370))*I33),  2)</f>
        <v>59232.839999999997</v>
      </c>
      <c r="L33" s="31"/>
    </row>
    <row r="34" s="1" customFormat="1" ht="14.4" customHeight="1">
      <c r="B34" s="31"/>
      <c r="E34" s="28" t="s">
        <v>46</v>
      </c>
      <c r="F34" s="109">
        <f>ROUND((SUM(BF91:BF370)),  2)</f>
        <v>0</v>
      </c>
      <c r="I34" s="110">
        <v>0.14999999999999999</v>
      </c>
      <c r="J34" s="109">
        <f>ROUND(((SUM(BF91:BF370))*I34),  2)</f>
        <v>0</v>
      </c>
      <c r="L34" s="31"/>
    </row>
    <row r="35" hidden="1" s="1" customFormat="1" ht="14.4" customHeight="1">
      <c r="B35" s="31"/>
      <c r="E35" s="28" t="s">
        <v>47</v>
      </c>
      <c r="F35" s="109">
        <f>ROUND((SUM(BG91:BG370)),  2)</f>
        <v>0</v>
      </c>
      <c r="I35" s="110">
        <v>0.20999999999999999</v>
      </c>
      <c r="J35" s="109">
        <f>0</f>
        <v>0</v>
      </c>
      <c r="L35" s="31"/>
    </row>
    <row r="36" hidden="1" s="1" customFormat="1" ht="14.4" customHeight="1">
      <c r="B36" s="31"/>
      <c r="E36" s="28" t="s">
        <v>48</v>
      </c>
      <c r="F36" s="109">
        <f>ROUND((SUM(BH91:BH370)),  2)</f>
        <v>0</v>
      </c>
      <c r="I36" s="110">
        <v>0.14999999999999999</v>
      </c>
      <c r="J36" s="109">
        <f>0</f>
        <v>0</v>
      </c>
      <c r="L36" s="31"/>
    </row>
    <row r="37" hidden="1" s="1" customFormat="1" ht="14.4" customHeight="1">
      <c r="B37" s="31"/>
      <c r="E37" s="28" t="s">
        <v>49</v>
      </c>
      <c r="F37" s="109">
        <f>ROUND((SUM(BI91:BI370)),  2)</f>
        <v>0</v>
      </c>
      <c r="I37" s="110">
        <v>0</v>
      </c>
      <c r="J37" s="109">
        <f>0</f>
        <v>0</v>
      </c>
      <c r="L37" s="31"/>
    </row>
    <row r="38" s="1" customFormat="1" ht="6.96" customHeight="1">
      <c r="B38" s="31"/>
      <c r="L38" s="31"/>
    </row>
    <row r="39" s="1" customFormat="1" ht="25.44" customHeight="1">
      <c r="B39" s="31"/>
      <c r="C39" s="111"/>
      <c r="D39" s="112" t="s">
        <v>50</v>
      </c>
      <c r="E39" s="67"/>
      <c r="F39" s="67"/>
      <c r="G39" s="113" t="s">
        <v>51</v>
      </c>
      <c r="H39" s="114" t="s">
        <v>52</v>
      </c>
      <c r="I39" s="67"/>
      <c r="J39" s="115">
        <f>SUM(J30:J37)</f>
        <v>341293.97999999998</v>
      </c>
      <c r="K39" s="116"/>
      <c r="L39" s="31"/>
    </row>
    <row r="40" s="1" customFormat="1" ht="14.4" customHeight="1">
      <c r="B40" s="46"/>
      <c r="C40" s="47"/>
      <c r="D40" s="47"/>
      <c r="E40" s="47"/>
      <c r="F40" s="47"/>
      <c r="G40" s="47"/>
      <c r="H40" s="47"/>
      <c r="I40" s="47"/>
      <c r="J40" s="47"/>
      <c r="K40" s="47"/>
      <c r="L40" s="31"/>
    </row>
    <row r="44" s="1" customFormat="1" ht="6.96" customHeight="1">
      <c r="B44" s="48"/>
      <c r="C44" s="49"/>
      <c r="D44" s="49"/>
      <c r="E44" s="49"/>
      <c r="F44" s="49"/>
      <c r="G44" s="49"/>
      <c r="H44" s="49"/>
      <c r="I44" s="49"/>
      <c r="J44" s="49"/>
      <c r="K44" s="49"/>
      <c r="L44" s="31"/>
    </row>
    <row r="45" s="1" customFormat="1" ht="24.96" customHeight="1">
      <c r="B45" s="31"/>
      <c r="C45" s="22" t="s">
        <v>100</v>
      </c>
      <c r="L45" s="31"/>
    </row>
    <row r="46" s="1" customFormat="1" ht="6.96" customHeight="1">
      <c r="B46" s="31"/>
      <c r="L46" s="31"/>
    </row>
    <row r="47" s="1" customFormat="1" ht="12" customHeight="1">
      <c r="B47" s="31"/>
      <c r="C47" s="28" t="s">
        <v>15</v>
      </c>
      <c r="L47" s="31"/>
    </row>
    <row r="48" s="1" customFormat="1" ht="16.5" customHeight="1">
      <c r="B48" s="31"/>
      <c r="E48" s="105" t="str">
        <f>E7</f>
        <v>Oprava části náhonu a stavidla u jezu mandavy, ulice Pod strání</v>
      </c>
      <c r="F48" s="28"/>
      <c r="G48" s="28"/>
      <c r="H48" s="28"/>
      <c r="L48" s="31"/>
    </row>
    <row r="49" s="1" customFormat="1" ht="12" customHeight="1">
      <c r="B49" s="31"/>
      <c r="C49" s="28" t="s">
        <v>98</v>
      </c>
      <c r="L49" s="31"/>
    </row>
    <row r="50" s="1" customFormat="1" ht="16.5" customHeight="1">
      <c r="B50" s="31"/>
      <c r="E50" s="53" t="str">
        <f>E9</f>
        <v>SO 02 - Zeď u stavidla</v>
      </c>
      <c r="F50" s="1"/>
      <c r="G50" s="1"/>
      <c r="H50" s="1"/>
      <c r="L50" s="31"/>
    </row>
    <row r="51" s="1" customFormat="1" ht="6.96" customHeight="1">
      <c r="B51" s="31"/>
      <c r="L51" s="31"/>
    </row>
    <row r="52" s="1" customFormat="1" ht="12" customHeight="1">
      <c r="B52" s="31"/>
      <c r="C52" s="28" t="s">
        <v>20</v>
      </c>
      <c r="F52" s="25" t="str">
        <f>F12</f>
        <v>Varnsdorf</v>
      </c>
      <c r="I52" s="28" t="s">
        <v>22</v>
      </c>
      <c r="J52" s="55" t="str">
        <f>IF(J12="","",J12)</f>
        <v>16. 4. 2019</v>
      </c>
      <c r="L52" s="31"/>
    </row>
    <row r="53" s="1" customFormat="1" ht="6.96" customHeight="1">
      <c r="B53" s="31"/>
      <c r="L53" s="31"/>
    </row>
    <row r="54" s="1" customFormat="1" ht="15.15" customHeight="1">
      <c r="B54" s="31"/>
      <c r="C54" s="28" t="s">
        <v>24</v>
      </c>
      <c r="F54" s="25" t="str">
        <f>E15</f>
        <v>Město Varnsdorf</v>
      </c>
      <c r="I54" s="28" t="s">
        <v>32</v>
      </c>
      <c r="J54" s="29" t="str">
        <f>E21</f>
        <v>HG partner s.r.o.</v>
      </c>
      <c r="L54" s="31"/>
    </row>
    <row r="55" s="1" customFormat="1" ht="15.15" customHeight="1">
      <c r="B55" s="31"/>
      <c r="C55" s="28" t="s">
        <v>30</v>
      </c>
      <c r="F55" s="25" t="str">
        <f>IF(E18="","",E18)</f>
        <v xml:space="preserve"> </v>
      </c>
      <c r="I55" s="28" t="s">
        <v>37</v>
      </c>
      <c r="J55" s="29" t="str">
        <f>E24</f>
        <v>HG partner s.r.o.</v>
      </c>
      <c r="L55" s="31"/>
    </row>
    <row r="56" s="1" customFormat="1" ht="10.32" customHeight="1">
      <c r="B56" s="31"/>
      <c r="L56" s="31"/>
    </row>
    <row r="57" s="1" customFormat="1" ht="29.28" customHeight="1">
      <c r="B57" s="31"/>
      <c r="C57" s="117" t="s">
        <v>101</v>
      </c>
      <c r="D57" s="111"/>
      <c r="E57" s="111"/>
      <c r="F57" s="111"/>
      <c r="G57" s="111"/>
      <c r="H57" s="111"/>
      <c r="I57" s="111"/>
      <c r="J57" s="118" t="s">
        <v>102</v>
      </c>
      <c r="K57" s="111"/>
      <c r="L57" s="31"/>
    </row>
    <row r="58" s="1" customFormat="1" ht="10.32" customHeight="1">
      <c r="B58" s="31"/>
      <c r="L58" s="31"/>
    </row>
    <row r="59" s="1" customFormat="1" ht="22.8" customHeight="1">
      <c r="B59" s="31"/>
      <c r="C59" s="119" t="s">
        <v>72</v>
      </c>
      <c r="J59" s="79">
        <f>J91</f>
        <v>282061.14000000001</v>
      </c>
      <c r="L59" s="31"/>
      <c r="AU59" s="18" t="s">
        <v>103</v>
      </c>
    </row>
    <row r="60" s="8" customFormat="1" ht="24.96" customHeight="1">
      <c r="B60" s="120"/>
      <c r="D60" s="121" t="s">
        <v>104</v>
      </c>
      <c r="E60" s="122"/>
      <c r="F60" s="122"/>
      <c r="G60" s="122"/>
      <c r="H60" s="122"/>
      <c r="I60" s="122"/>
      <c r="J60" s="123">
        <f>J92</f>
        <v>270054.42999999999</v>
      </c>
      <c r="L60" s="120"/>
    </row>
    <row r="61" s="9" customFormat="1" ht="19.92" customHeight="1">
      <c r="B61" s="124"/>
      <c r="D61" s="125" t="s">
        <v>241</v>
      </c>
      <c r="E61" s="126"/>
      <c r="F61" s="126"/>
      <c r="G61" s="126"/>
      <c r="H61" s="126"/>
      <c r="I61" s="126"/>
      <c r="J61" s="127">
        <f>J93</f>
        <v>46967.500000000007</v>
      </c>
      <c r="L61" s="124"/>
    </row>
    <row r="62" s="9" customFormat="1" ht="19.92" customHeight="1">
      <c r="B62" s="124"/>
      <c r="D62" s="125" t="s">
        <v>242</v>
      </c>
      <c r="E62" s="126"/>
      <c r="F62" s="126"/>
      <c r="G62" s="126"/>
      <c r="H62" s="126"/>
      <c r="I62" s="126"/>
      <c r="J62" s="127">
        <f>J179</f>
        <v>5288.1700000000001</v>
      </c>
      <c r="L62" s="124"/>
    </row>
    <row r="63" s="9" customFormat="1" ht="19.92" customHeight="1">
      <c r="B63" s="124"/>
      <c r="D63" s="125" t="s">
        <v>105</v>
      </c>
      <c r="E63" s="126"/>
      <c r="F63" s="126"/>
      <c r="G63" s="126"/>
      <c r="H63" s="126"/>
      <c r="I63" s="126"/>
      <c r="J63" s="127">
        <f>J188</f>
        <v>159643.34</v>
      </c>
      <c r="L63" s="124"/>
    </row>
    <row r="64" s="9" customFormat="1" ht="19.92" customHeight="1">
      <c r="B64" s="124"/>
      <c r="D64" s="125" t="s">
        <v>243</v>
      </c>
      <c r="E64" s="126"/>
      <c r="F64" s="126"/>
      <c r="G64" s="126"/>
      <c r="H64" s="126"/>
      <c r="I64" s="126"/>
      <c r="J64" s="127">
        <f>J218</f>
        <v>7932.7399999999998</v>
      </c>
      <c r="L64" s="124"/>
    </row>
    <row r="65" s="9" customFormat="1" ht="19.92" customHeight="1">
      <c r="B65" s="124"/>
      <c r="D65" s="125" t="s">
        <v>106</v>
      </c>
      <c r="E65" s="126"/>
      <c r="F65" s="126"/>
      <c r="G65" s="126"/>
      <c r="H65" s="126"/>
      <c r="I65" s="126"/>
      <c r="J65" s="127">
        <f>J239</f>
        <v>36723.720000000001</v>
      </c>
      <c r="L65" s="124"/>
    </row>
    <row r="66" s="9" customFormat="1" ht="19.92" customHeight="1">
      <c r="B66" s="124"/>
      <c r="D66" s="125" t="s">
        <v>244</v>
      </c>
      <c r="E66" s="126"/>
      <c r="F66" s="126"/>
      <c r="G66" s="126"/>
      <c r="H66" s="126"/>
      <c r="I66" s="126"/>
      <c r="J66" s="127">
        <f>J312</f>
        <v>6094.5799999999999</v>
      </c>
      <c r="L66" s="124"/>
    </row>
    <row r="67" s="9" customFormat="1" ht="19.92" customHeight="1">
      <c r="B67" s="124"/>
      <c r="D67" s="125" t="s">
        <v>107</v>
      </c>
      <c r="E67" s="126"/>
      <c r="F67" s="126"/>
      <c r="G67" s="126"/>
      <c r="H67" s="126"/>
      <c r="I67" s="126"/>
      <c r="J67" s="127">
        <f>J329</f>
        <v>7404.3800000000001</v>
      </c>
      <c r="L67" s="124"/>
    </row>
    <row r="68" s="8" customFormat="1" ht="24.96" customHeight="1">
      <c r="B68" s="120"/>
      <c r="D68" s="121" t="s">
        <v>108</v>
      </c>
      <c r="E68" s="122"/>
      <c r="F68" s="122"/>
      <c r="G68" s="122"/>
      <c r="H68" s="122"/>
      <c r="I68" s="122"/>
      <c r="J68" s="123">
        <f>J333</f>
        <v>8371.7100000000009</v>
      </c>
      <c r="L68" s="120"/>
    </row>
    <row r="69" s="9" customFormat="1" ht="19.92" customHeight="1">
      <c r="B69" s="124"/>
      <c r="D69" s="125" t="s">
        <v>109</v>
      </c>
      <c r="E69" s="126"/>
      <c r="F69" s="126"/>
      <c r="G69" s="126"/>
      <c r="H69" s="126"/>
      <c r="I69" s="126"/>
      <c r="J69" s="127">
        <f>J334</f>
        <v>8371.7100000000009</v>
      </c>
      <c r="L69" s="124"/>
    </row>
    <row r="70" s="8" customFormat="1" ht="24.96" customHeight="1">
      <c r="B70" s="120"/>
      <c r="D70" s="121" t="s">
        <v>110</v>
      </c>
      <c r="E70" s="122"/>
      <c r="F70" s="122"/>
      <c r="G70" s="122"/>
      <c r="H70" s="122"/>
      <c r="I70" s="122"/>
      <c r="J70" s="123">
        <f>J362</f>
        <v>3635</v>
      </c>
      <c r="L70" s="120"/>
    </row>
    <row r="71" s="9" customFormat="1" ht="19.92" customHeight="1">
      <c r="B71" s="124"/>
      <c r="D71" s="125" t="s">
        <v>245</v>
      </c>
      <c r="E71" s="126"/>
      <c r="F71" s="126"/>
      <c r="G71" s="126"/>
      <c r="H71" s="126"/>
      <c r="I71" s="126"/>
      <c r="J71" s="127">
        <f>J363</f>
        <v>3635</v>
      </c>
      <c r="L71" s="124"/>
    </row>
    <row r="72" s="1" customFormat="1" ht="21.84" customHeight="1">
      <c r="B72" s="31"/>
      <c r="L72" s="31"/>
    </row>
    <row r="73" s="1" customFormat="1" ht="6.96" customHeight="1">
      <c r="B73" s="46"/>
      <c r="C73" s="47"/>
      <c r="D73" s="47"/>
      <c r="E73" s="47"/>
      <c r="F73" s="47"/>
      <c r="G73" s="47"/>
      <c r="H73" s="47"/>
      <c r="I73" s="47"/>
      <c r="J73" s="47"/>
      <c r="K73" s="47"/>
      <c r="L73" s="31"/>
    </row>
    <row r="77" s="1" customFormat="1" ht="6.96" customHeight="1">
      <c r="B77" s="48"/>
      <c r="C77" s="49"/>
      <c r="D77" s="49"/>
      <c r="E77" s="49"/>
      <c r="F77" s="49"/>
      <c r="G77" s="49"/>
      <c r="H77" s="49"/>
      <c r="I77" s="49"/>
      <c r="J77" s="49"/>
      <c r="K77" s="49"/>
      <c r="L77" s="31"/>
    </row>
    <row r="78" s="1" customFormat="1" ht="24.96" customHeight="1">
      <c r="B78" s="31"/>
      <c r="C78" s="22" t="s">
        <v>112</v>
      </c>
      <c r="L78" s="31"/>
    </row>
    <row r="79" s="1" customFormat="1" ht="6.96" customHeight="1">
      <c r="B79" s="31"/>
      <c r="L79" s="31"/>
    </row>
    <row r="80" s="1" customFormat="1" ht="12" customHeight="1">
      <c r="B80" s="31"/>
      <c r="C80" s="28" t="s">
        <v>15</v>
      </c>
      <c r="L80" s="31"/>
    </row>
    <row r="81" s="1" customFormat="1" ht="16.5" customHeight="1">
      <c r="B81" s="31"/>
      <c r="E81" s="105" t="str">
        <f>E7</f>
        <v>Oprava části náhonu a stavidla u jezu mandavy, ulice Pod strání</v>
      </c>
      <c r="F81" s="28"/>
      <c r="G81" s="28"/>
      <c r="H81" s="28"/>
      <c r="L81" s="31"/>
    </row>
    <row r="82" s="1" customFormat="1" ht="12" customHeight="1">
      <c r="B82" s="31"/>
      <c r="C82" s="28" t="s">
        <v>98</v>
      </c>
      <c r="L82" s="31"/>
    </row>
    <row r="83" s="1" customFormat="1" ht="16.5" customHeight="1">
      <c r="B83" s="31"/>
      <c r="E83" s="53" t="str">
        <f>E9</f>
        <v>SO 02 - Zeď u stavidla</v>
      </c>
      <c r="F83" s="1"/>
      <c r="G83" s="1"/>
      <c r="H83" s="1"/>
      <c r="L83" s="31"/>
    </row>
    <row r="84" s="1" customFormat="1" ht="6.96" customHeight="1">
      <c r="B84" s="31"/>
      <c r="L84" s="31"/>
    </row>
    <row r="85" s="1" customFormat="1" ht="12" customHeight="1">
      <c r="B85" s="31"/>
      <c r="C85" s="28" t="s">
        <v>20</v>
      </c>
      <c r="F85" s="25" t="str">
        <f>F12</f>
        <v>Varnsdorf</v>
      </c>
      <c r="I85" s="28" t="s">
        <v>22</v>
      </c>
      <c r="J85" s="55" t="str">
        <f>IF(J12="","",J12)</f>
        <v>16. 4. 2019</v>
      </c>
      <c r="L85" s="31"/>
    </row>
    <row r="86" s="1" customFormat="1" ht="6.96" customHeight="1">
      <c r="B86" s="31"/>
      <c r="L86" s="31"/>
    </row>
    <row r="87" s="1" customFormat="1" ht="15.15" customHeight="1">
      <c r="B87" s="31"/>
      <c r="C87" s="28" t="s">
        <v>24</v>
      </c>
      <c r="F87" s="25" t="str">
        <f>E15</f>
        <v>Město Varnsdorf</v>
      </c>
      <c r="I87" s="28" t="s">
        <v>32</v>
      </c>
      <c r="J87" s="29" t="str">
        <f>E21</f>
        <v>HG partner s.r.o.</v>
      </c>
      <c r="L87" s="31"/>
    </row>
    <row r="88" s="1" customFormat="1" ht="15.15" customHeight="1">
      <c r="B88" s="31"/>
      <c r="C88" s="28" t="s">
        <v>30</v>
      </c>
      <c r="F88" s="25" t="str">
        <f>IF(E18="","",E18)</f>
        <v xml:space="preserve"> </v>
      </c>
      <c r="I88" s="28" t="s">
        <v>37</v>
      </c>
      <c r="J88" s="29" t="str">
        <f>E24</f>
        <v>HG partner s.r.o.</v>
      </c>
      <c r="L88" s="31"/>
    </row>
    <row r="89" s="1" customFormat="1" ht="10.32" customHeight="1">
      <c r="B89" s="31"/>
      <c r="L89" s="31"/>
    </row>
    <row r="90" s="10" customFormat="1" ht="29.28" customHeight="1">
      <c r="B90" s="128"/>
      <c r="C90" s="129" t="s">
        <v>113</v>
      </c>
      <c r="D90" s="130" t="s">
        <v>59</v>
      </c>
      <c r="E90" s="130" t="s">
        <v>55</v>
      </c>
      <c r="F90" s="130" t="s">
        <v>56</v>
      </c>
      <c r="G90" s="130" t="s">
        <v>114</v>
      </c>
      <c r="H90" s="130" t="s">
        <v>115</v>
      </c>
      <c r="I90" s="130" t="s">
        <v>116</v>
      </c>
      <c r="J90" s="130" t="s">
        <v>102</v>
      </c>
      <c r="K90" s="131" t="s">
        <v>117</v>
      </c>
      <c r="L90" s="128"/>
      <c r="M90" s="71" t="s">
        <v>3</v>
      </c>
      <c r="N90" s="72" t="s">
        <v>44</v>
      </c>
      <c r="O90" s="72" t="s">
        <v>118</v>
      </c>
      <c r="P90" s="72" t="s">
        <v>119</v>
      </c>
      <c r="Q90" s="72" t="s">
        <v>120</v>
      </c>
      <c r="R90" s="72" t="s">
        <v>121</v>
      </c>
      <c r="S90" s="72" t="s">
        <v>122</v>
      </c>
      <c r="T90" s="73" t="s">
        <v>123</v>
      </c>
    </row>
    <row r="91" s="1" customFormat="1" ht="22.8" customHeight="1">
      <c r="B91" s="31"/>
      <c r="C91" s="76" t="s">
        <v>124</v>
      </c>
      <c r="J91" s="132">
        <f>BK91</f>
        <v>282061.14000000001</v>
      </c>
      <c r="L91" s="31"/>
      <c r="M91" s="74"/>
      <c r="N91" s="59"/>
      <c r="O91" s="59"/>
      <c r="P91" s="133">
        <f>P92+P333+P362</f>
        <v>331.32035669999993</v>
      </c>
      <c r="Q91" s="59"/>
      <c r="R91" s="133">
        <f>R92+R333+R362</f>
        <v>27.268200749999995</v>
      </c>
      <c r="S91" s="59"/>
      <c r="T91" s="134">
        <f>T92+T333+T362</f>
        <v>0.019700000000000002</v>
      </c>
      <c r="AT91" s="18" t="s">
        <v>73</v>
      </c>
      <c r="AU91" s="18" t="s">
        <v>103</v>
      </c>
      <c r="BK91" s="135">
        <f>BK92+BK333+BK362</f>
        <v>282061.14000000001</v>
      </c>
    </row>
    <row r="92" s="11" customFormat="1" ht="25.92" customHeight="1">
      <c r="B92" s="136"/>
      <c r="D92" s="137" t="s">
        <v>73</v>
      </c>
      <c r="E92" s="138" t="s">
        <v>125</v>
      </c>
      <c r="F92" s="138" t="s">
        <v>126</v>
      </c>
      <c r="J92" s="139">
        <f>BK92</f>
        <v>270054.42999999999</v>
      </c>
      <c r="L92" s="136"/>
      <c r="M92" s="140"/>
      <c r="N92" s="141"/>
      <c r="O92" s="141"/>
      <c r="P92" s="142">
        <f>P93+P179+P188+P218+P239+P312+P329</f>
        <v>324.47927669999996</v>
      </c>
      <c r="Q92" s="141"/>
      <c r="R92" s="142">
        <f>R93+R179+R188+R218+R239+R312+R329</f>
        <v>27.161954849999997</v>
      </c>
      <c r="S92" s="141"/>
      <c r="T92" s="143">
        <f>T93+T179+T188+T218+T239+T312+T329</f>
        <v>0.016500000000000001</v>
      </c>
      <c r="AR92" s="137" t="s">
        <v>82</v>
      </c>
      <c r="AT92" s="144" t="s">
        <v>73</v>
      </c>
      <c r="AU92" s="144" t="s">
        <v>74</v>
      </c>
      <c r="AY92" s="137" t="s">
        <v>127</v>
      </c>
      <c r="BK92" s="145">
        <f>BK93+BK179+BK188+BK218+BK239+BK312+BK329</f>
        <v>270054.42999999999</v>
      </c>
    </row>
    <row r="93" s="11" customFormat="1" ht="22.8" customHeight="1">
      <c r="B93" s="136"/>
      <c r="D93" s="137" t="s">
        <v>73</v>
      </c>
      <c r="E93" s="146" t="s">
        <v>82</v>
      </c>
      <c r="F93" s="146" t="s">
        <v>246</v>
      </c>
      <c r="J93" s="147">
        <f>BK93</f>
        <v>46967.500000000007</v>
      </c>
      <c r="L93" s="136"/>
      <c r="M93" s="140"/>
      <c r="N93" s="141"/>
      <c r="O93" s="141"/>
      <c r="P93" s="142">
        <f>SUM(P94:P178)</f>
        <v>61.868979999999986</v>
      </c>
      <c r="Q93" s="141"/>
      <c r="R93" s="142">
        <f>SUM(R94:R178)</f>
        <v>3.68429568</v>
      </c>
      <c r="S93" s="141"/>
      <c r="T93" s="143">
        <f>SUM(T94:T178)</f>
        <v>0</v>
      </c>
      <c r="AR93" s="137" t="s">
        <v>82</v>
      </c>
      <c r="AT93" s="144" t="s">
        <v>73</v>
      </c>
      <c r="AU93" s="144" t="s">
        <v>82</v>
      </c>
      <c r="AY93" s="137" t="s">
        <v>127</v>
      </c>
      <c r="BK93" s="145">
        <f>SUM(BK94:BK178)</f>
        <v>46967.500000000007</v>
      </c>
    </row>
    <row r="94" s="1" customFormat="1" ht="16.5" customHeight="1">
      <c r="B94" s="148"/>
      <c r="C94" s="149" t="s">
        <v>82</v>
      </c>
      <c r="D94" s="149" t="s">
        <v>130</v>
      </c>
      <c r="E94" s="150" t="s">
        <v>247</v>
      </c>
      <c r="F94" s="151" t="s">
        <v>248</v>
      </c>
      <c r="G94" s="152" t="s">
        <v>215</v>
      </c>
      <c r="H94" s="153">
        <v>6</v>
      </c>
      <c r="I94" s="154">
        <v>64.599999999999994</v>
      </c>
      <c r="J94" s="154">
        <f>ROUND(I94*H94,2)</f>
        <v>387.60000000000002</v>
      </c>
      <c r="K94" s="151" t="s">
        <v>134</v>
      </c>
      <c r="L94" s="31"/>
      <c r="M94" s="155" t="s">
        <v>3</v>
      </c>
      <c r="N94" s="156" t="s">
        <v>45</v>
      </c>
      <c r="O94" s="157">
        <v>0.121</v>
      </c>
      <c r="P94" s="157">
        <f>O94*H94</f>
        <v>0.72599999999999998</v>
      </c>
      <c r="Q94" s="157">
        <v>0.00014999999999999999</v>
      </c>
      <c r="R94" s="157">
        <f>Q94*H94</f>
        <v>0.00089999999999999998</v>
      </c>
      <c r="S94" s="157">
        <v>0</v>
      </c>
      <c r="T94" s="158">
        <f>S94*H94</f>
        <v>0</v>
      </c>
      <c r="AR94" s="159" t="s">
        <v>135</v>
      </c>
      <c r="AT94" s="159" t="s">
        <v>130</v>
      </c>
      <c r="AU94" s="159" t="s">
        <v>84</v>
      </c>
      <c r="AY94" s="18" t="s">
        <v>127</v>
      </c>
      <c r="BE94" s="160">
        <f>IF(N94="základní",J94,0)</f>
        <v>387.60000000000002</v>
      </c>
      <c r="BF94" s="160">
        <f>IF(N94="snížená",J94,0)</f>
        <v>0</v>
      </c>
      <c r="BG94" s="160">
        <f>IF(N94="zákl. přenesená",J94,0)</f>
        <v>0</v>
      </c>
      <c r="BH94" s="160">
        <f>IF(N94="sníž. přenesená",J94,0)</f>
        <v>0</v>
      </c>
      <c r="BI94" s="160">
        <f>IF(N94="nulová",J94,0)</f>
        <v>0</v>
      </c>
      <c r="BJ94" s="18" t="s">
        <v>82</v>
      </c>
      <c r="BK94" s="160">
        <f>ROUND(I94*H94,2)</f>
        <v>387.60000000000002</v>
      </c>
      <c r="BL94" s="18" t="s">
        <v>135</v>
      </c>
      <c r="BM94" s="159" t="s">
        <v>249</v>
      </c>
    </row>
    <row r="95" s="1" customFormat="1">
      <c r="B95" s="31"/>
      <c r="D95" s="161" t="s">
        <v>137</v>
      </c>
      <c r="F95" s="162" t="s">
        <v>250</v>
      </c>
      <c r="L95" s="31"/>
      <c r="M95" s="163"/>
      <c r="N95" s="63"/>
      <c r="O95" s="63"/>
      <c r="P95" s="63"/>
      <c r="Q95" s="63"/>
      <c r="R95" s="63"/>
      <c r="S95" s="63"/>
      <c r="T95" s="64"/>
      <c r="AT95" s="18" t="s">
        <v>137</v>
      </c>
      <c r="AU95" s="18" t="s">
        <v>84</v>
      </c>
    </row>
    <row r="96" s="1" customFormat="1">
      <c r="B96" s="31"/>
      <c r="D96" s="161" t="s">
        <v>139</v>
      </c>
      <c r="F96" s="164" t="s">
        <v>251</v>
      </c>
      <c r="L96" s="31"/>
      <c r="M96" s="163"/>
      <c r="N96" s="63"/>
      <c r="O96" s="63"/>
      <c r="P96" s="63"/>
      <c r="Q96" s="63"/>
      <c r="R96" s="63"/>
      <c r="S96" s="63"/>
      <c r="T96" s="64"/>
      <c r="AT96" s="18" t="s">
        <v>139</v>
      </c>
      <c r="AU96" s="18" t="s">
        <v>84</v>
      </c>
    </row>
    <row r="97" s="12" customFormat="1">
      <c r="B97" s="165"/>
      <c r="D97" s="161" t="s">
        <v>143</v>
      </c>
      <c r="E97" s="166" t="s">
        <v>3</v>
      </c>
      <c r="F97" s="167" t="s">
        <v>252</v>
      </c>
      <c r="H97" s="168">
        <v>6</v>
      </c>
      <c r="L97" s="165"/>
      <c r="M97" s="169"/>
      <c r="N97" s="170"/>
      <c r="O97" s="170"/>
      <c r="P97" s="170"/>
      <c r="Q97" s="170"/>
      <c r="R97" s="170"/>
      <c r="S97" s="170"/>
      <c r="T97" s="171"/>
      <c r="AT97" s="166" t="s">
        <v>143</v>
      </c>
      <c r="AU97" s="166" t="s">
        <v>84</v>
      </c>
      <c r="AV97" s="12" t="s">
        <v>84</v>
      </c>
      <c r="AW97" s="12" t="s">
        <v>36</v>
      </c>
      <c r="AX97" s="12" t="s">
        <v>82</v>
      </c>
      <c r="AY97" s="166" t="s">
        <v>127</v>
      </c>
    </row>
    <row r="98" s="1" customFormat="1" ht="16.5" customHeight="1">
      <c r="B98" s="148"/>
      <c r="C98" s="149" t="s">
        <v>84</v>
      </c>
      <c r="D98" s="149" t="s">
        <v>130</v>
      </c>
      <c r="E98" s="150" t="s">
        <v>253</v>
      </c>
      <c r="F98" s="151" t="s">
        <v>254</v>
      </c>
      <c r="G98" s="152" t="s">
        <v>215</v>
      </c>
      <c r="H98" s="153">
        <v>6</v>
      </c>
      <c r="I98" s="154">
        <v>43.299999999999997</v>
      </c>
      <c r="J98" s="154">
        <f>ROUND(I98*H98,2)</f>
        <v>259.80000000000001</v>
      </c>
      <c r="K98" s="151" t="s">
        <v>134</v>
      </c>
      <c r="L98" s="31"/>
      <c r="M98" s="155" t="s">
        <v>3</v>
      </c>
      <c r="N98" s="156" t="s">
        <v>45</v>
      </c>
      <c r="O98" s="157">
        <v>0.090999999999999998</v>
      </c>
      <c r="P98" s="157">
        <f>O98*H98</f>
        <v>0.54600000000000004</v>
      </c>
      <c r="Q98" s="157">
        <v>0</v>
      </c>
      <c r="R98" s="157">
        <f>Q98*H98</f>
        <v>0</v>
      </c>
      <c r="S98" s="157">
        <v>0</v>
      </c>
      <c r="T98" s="158">
        <f>S98*H98</f>
        <v>0</v>
      </c>
      <c r="AR98" s="159" t="s">
        <v>135</v>
      </c>
      <c r="AT98" s="159" t="s">
        <v>130</v>
      </c>
      <c r="AU98" s="159" t="s">
        <v>84</v>
      </c>
      <c r="AY98" s="18" t="s">
        <v>127</v>
      </c>
      <c r="BE98" s="160">
        <f>IF(N98="základní",J98,0)</f>
        <v>259.80000000000001</v>
      </c>
      <c r="BF98" s="160">
        <f>IF(N98="snížená",J98,0)</f>
        <v>0</v>
      </c>
      <c r="BG98" s="160">
        <f>IF(N98="zákl. přenesená",J98,0)</f>
        <v>0</v>
      </c>
      <c r="BH98" s="160">
        <f>IF(N98="sníž. přenesená",J98,0)</f>
        <v>0</v>
      </c>
      <c r="BI98" s="160">
        <f>IF(N98="nulová",J98,0)</f>
        <v>0</v>
      </c>
      <c r="BJ98" s="18" t="s">
        <v>82</v>
      </c>
      <c r="BK98" s="160">
        <f>ROUND(I98*H98,2)</f>
        <v>259.80000000000001</v>
      </c>
      <c r="BL98" s="18" t="s">
        <v>135</v>
      </c>
      <c r="BM98" s="159" t="s">
        <v>255</v>
      </c>
    </row>
    <row r="99" s="1" customFormat="1">
      <c r="B99" s="31"/>
      <c r="D99" s="161" t="s">
        <v>137</v>
      </c>
      <c r="F99" s="162" t="s">
        <v>256</v>
      </c>
      <c r="L99" s="31"/>
      <c r="M99" s="163"/>
      <c r="N99" s="63"/>
      <c r="O99" s="63"/>
      <c r="P99" s="63"/>
      <c r="Q99" s="63"/>
      <c r="R99" s="63"/>
      <c r="S99" s="63"/>
      <c r="T99" s="64"/>
      <c r="AT99" s="18" t="s">
        <v>137</v>
      </c>
      <c r="AU99" s="18" t="s">
        <v>84</v>
      </c>
    </row>
    <row r="100" s="1" customFormat="1">
      <c r="B100" s="31"/>
      <c r="D100" s="161" t="s">
        <v>139</v>
      </c>
      <c r="F100" s="164" t="s">
        <v>251</v>
      </c>
      <c r="L100" s="31"/>
      <c r="M100" s="163"/>
      <c r="N100" s="63"/>
      <c r="O100" s="63"/>
      <c r="P100" s="63"/>
      <c r="Q100" s="63"/>
      <c r="R100" s="63"/>
      <c r="S100" s="63"/>
      <c r="T100" s="64"/>
      <c r="AT100" s="18" t="s">
        <v>139</v>
      </c>
      <c r="AU100" s="18" t="s">
        <v>84</v>
      </c>
    </row>
    <row r="101" s="1" customFormat="1" ht="16.5" customHeight="1">
      <c r="B101" s="148"/>
      <c r="C101" s="149" t="s">
        <v>128</v>
      </c>
      <c r="D101" s="149" t="s">
        <v>130</v>
      </c>
      <c r="E101" s="150" t="s">
        <v>257</v>
      </c>
      <c r="F101" s="151" t="s">
        <v>258</v>
      </c>
      <c r="G101" s="152" t="s">
        <v>133</v>
      </c>
      <c r="H101" s="153">
        <v>2.96</v>
      </c>
      <c r="I101" s="154">
        <v>2210</v>
      </c>
      <c r="J101" s="154">
        <f>ROUND(I101*H101,2)</f>
        <v>6541.6000000000004</v>
      </c>
      <c r="K101" s="151" t="s">
        <v>134</v>
      </c>
      <c r="L101" s="31"/>
      <c r="M101" s="155" t="s">
        <v>3</v>
      </c>
      <c r="N101" s="156" t="s">
        <v>45</v>
      </c>
      <c r="O101" s="157">
        <v>6.0060000000000002</v>
      </c>
      <c r="P101" s="157">
        <f>O101*H101</f>
        <v>17.777760000000001</v>
      </c>
      <c r="Q101" s="157">
        <v>0</v>
      </c>
      <c r="R101" s="157">
        <f>Q101*H101</f>
        <v>0</v>
      </c>
      <c r="S101" s="157">
        <v>0</v>
      </c>
      <c r="T101" s="158">
        <f>S101*H101</f>
        <v>0</v>
      </c>
      <c r="AR101" s="159" t="s">
        <v>135</v>
      </c>
      <c r="AT101" s="159" t="s">
        <v>130</v>
      </c>
      <c r="AU101" s="159" t="s">
        <v>84</v>
      </c>
      <c r="AY101" s="18" t="s">
        <v>127</v>
      </c>
      <c r="BE101" s="160">
        <f>IF(N101="základní",J101,0)</f>
        <v>6541.6000000000004</v>
      </c>
      <c r="BF101" s="160">
        <f>IF(N101="snížená",J101,0)</f>
        <v>0</v>
      </c>
      <c r="BG101" s="160">
        <f>IF(N101="zákl. přenesená",J101,0)</f>
        <v>0</v>
      </c>
      <c r="BH101" s="160">
        <f>IF(N101="sníž. přenesená",J101,0)</f>
        <v>0</v>
      </c>
      <c r="BI101" s="160">
        <f>IF(N101="nulová",J101,0)</f>
        <v>0</v>
      </c>
      <c r="BJ101" s="18" t="s">
        <v>82</v>
      </c>
      <c r="BK101" s="160">
        <f>ROUND(I101*H101,2)</f>
        <v>6541.6000000000004</v>
      </c>
      <c r="BL101" s="18" t="s">
        <v>135</v>
      </c>
      <c r="BM101" s="159" t="s">
        <v>259</v>
      </c>
    </row>
    <row r="102" s="1" customFormat="1">
      <c r="B102" s="31"/>
      <c r="D102" s="161" t="s">
        <v>137</v>
      </c>
      <c r="F102" s="162" t="s">
        <v>260</v>
      </c>
      <c r="L102" s="31"/>
      <c r="M102" s="163"/>
      <c r="N102" s="63"/>
      <c r="O102" s="63"/>
      <c r="P102" s="63"/>
      <c r="Q102" s="63"/>
      <c r="R102" s="63"/>
      <c r="S102" s="63"/>
      <c r="T102" s="64"/>
      <c r="AT102" s="18" t="s">
        <v>137</v>
      </c>
      <c r="AU102" s="18" t="s">
        <v>84</v>
      </c>
    </row>
    <row r="103" s="1" customFormat="1">
      <c r="B103" s="31"/>
      <c r="D103" s="161" t="s">
        <v>139</v>
      </c>
      <c r="F103" s="164" t="s">
        <v>261</v>
      </c>
      <c r="L103" s="31"/>
      <c r="M103" s="163"/>
      <c r="N103" s="63"/>
      <c r="O103" s="63"/>
      <c r="P103" s="63"/>
      <c r="Q103" s="63"/>
      <c r="R103" s="63"/>
      <c r="S103" s="63"/>
      <c r="T103" s="64"/>
      <c r="AT103" s="18" t="s">
        <v>139</v>
      </c>
      <c r="AU103" s="18" t="s">
        <v>84</v>
      </c>
    </row>
    <row r="104" s="12" customFormat="1">
      <c r="B104" s="165"/>
      <c r="D104" s="161" t="s">
        <v>143</v>
      </c>
      <c r="E104" s="166" t="s">
        <v>3</v>
      </c>
      <c r="F104" s="167" t="s">
        <v>262</v>
      </c>
      <c r="H104" s="168">
        <v>2.96</v>
      </c>
      <c r="L104" s="165"/>
      <c r="M104" s="169"/>
      <c r="N104" s="170"/>
      <c r="O104" s="170"/>
      <c r="P104" s="170"/>
      <c r="Q104" s="170"/>
      <c r="R104" s="170"/>
      <c r="S104" s="170"/>
      <c r="T104" s="171"/>
      <c r="AT104" s="166" t="s">
        <v>143</v>
      </c>
      <c r="AU104" s="166" t="s">
        <v>84</v>
      </c>
      <c r="AV104" s="12" t="s">
        <v>84</v>
      </c>
      <c r="AW104" s="12" t="s">
        <v>36</v>
      </c>
      <c r="AX104" s="12" t="s">
        <v>82</v>
      </c>
      <c r="AY104" s="166" t="s">
        <v>127</v>
      </c>
    </row>
    <row r="105" s="1" customFormat="1" ht="16.5" customHeight="1">
      <c r="B105" s="148"/>
      <c r="C105" s="149" t="s">
        <v>135</v>
      </c>
      <c r="D105" s="149" t="s">
        <v>130</v>
      </c>
      <c r="E105" s="150" t="s">
        <v>263</v>
      </c>
      <c r="F105" s="151" t="s">
        <v>264</v>
      </c>
      <c r="G105" s="152" t="s">
        <v>133</v>
      </c>
      <c r="H105" s="153">
        <v>1.53</v>
      </c>
      <c r="I105" s="154">
        <v>2890</v>
      </c>
      <c r="J105" s="154">
        <f>ROUND(I105*H105,2)</f>
        <v>4421.6999999999998</v>
      </c>
      <c r="K105" s="151" t="s">
        <v>134</v>
      </c>
      <c r="L105" s="31"/>
      <c r="M105" s="155" t="s">
        <v>3</v>
      </c>
      <c r="N105" s="156" t="s">
        <v>45</v>
      </c>
      <c r="O105" s="157">
        <v>7.3700000000000001</v>
      </c>
      <c r="P105" s="157">
        <f>O105*H105</f>
        <v>11.2761</v>
      </c>
      <c r="Q105" s="157">
        <v>0</v>
      </c>
      <c r="R105" s="157">
        <f>Q105*H105</f>
        <v>0</v>
      </c>
      <c r="S105" s="157">
        <v>0</v>
      </c>
      <c r="T105" s="158">
        <f>S105*H105</f>
        <v>0</v>
      </c>
      <c r="AR105" s="159" t="s">
        <v>135</v>
      </c>
      <c r="AT105" s="159" t="s">
        <v>130</v>
      </c>
      <c r="AU105" s="159" t="s">
        <v>84</v>
      </c>
      <c r="AY105" s="18" t="s">
        <v>127</v>
      </c>
      <c r="BE105" s="160">
        <f>IF(N105="základní",J105,0)</f>
        <v>4421.6999999999998</v>
      </c>
      <c r="BF105" s="160">
        <f>IF(N105="snížená",J105,0)</f>
        <v>0</v>
      </c>
      <c r="BG105" s="160">
        <f>IF(N105="zákl. přenesená",J105,0)</f>
        <v>0</v>
      </c>
      <c r="BH105" s="160">
        <f>IF(N105="sníž. přenesená",J105,0)</f>
        <v>0</v>
      </c>
      <c r="BI105" s="160">
        <f>IF(N105="nulová",J105,0)</f>
        <v>0</v>
      </c>
      <c r="BJ105" s="18" t="s">
        <v>82</v>
      </c>
      <c r="BK105" s="160">
        <f>ROUND(I105*H105,2)</f>
        <v>4421.6999999999998</v>
      </c>
      <c r="BL105" s="18" t="s">
        <v>135</v>
      </c>
      <c r="BM105" s="159" t="s">
        <v>265</v>
      </c>
    </row>
    <row r="106" s="1" customFormat="1">
      <c r="B106" s="31"/>
      <c r="D106" s="161" t="s">
        <v>137</v>
      </c>
      <c r="F106" s="162" t="s">
        <v>266</v>
      </c>
      <c r="L106" s="31"/>
      <c r="M106" s="163"/>
      <c r="N106" s="63"/>
      <c r="O106" s="63"/>
      <c r="P106" s="63"/>
      <c r="Q106" s="63"/>
      <c r="R106" s="63"/>
      <c r="S106" s="63"/>
      <c r="T106" s="64"/>
      <c r="AT106" s="18" t="s">
        <v>137</v>
      </c>
      <c r="AU106" s="18" t="s">
        <v>84</v>
      </c>
    </row>
    <row r="107" s="1" customFormat="1">
      <c r="B107" s="31"/>
      <c r="D107" s="161" t="s">
        <v>139</v>
      </c>
      <c r="F107" s="164" t="s">
        <v>261</v>
      </c>
      <c r="L107" s="31"/>
      <c r="M107" s="163"/>
      <c r="N107" s="63"/>
      <c r="O107" s="63"/>
      <c r="P107" s="63"/>
      <c r="Q107" s="63"/>
      <c r="R107" s="63"/>
      <c r="S107" s="63"/>
      <c r="T107" s="64"/>
      <c r="AT107" s="18" t="s">
        <v>139</v>
      </c>
      <c r="AU107" s="18" t="s">
        <v>84</v>
      </c>
    </row>
    <row r="108" s="12" customFormat="1">
      <c r="B108" s="165"/>
      <c r="D108" s="161" t="s">
        <v>143</v>
      </c>
      <c r="E108" s="166" t="s">
        <v>3</v>
      </c>
      <c r="F108" s="167" t="s">
        <v>267</v>
      </c>
      <c r="H108" s="168">
        <v>1.3600000000000001</v>
      </c>
      <c r="L108" s="165"/>
      <c r="M108" s="169"/>
      <c r="N108" s="170"/>
      <c r="O108" s="170"/>
      <c r="P108" s="170"/>
      <c r="Q108" s="170"/>
      <c r="R108" s="170"/>
      <c r="S108" s="170"/>
      <c r="T108" s="171"/>
      <c r="AT108" s="166" t="s">
        <v>143</v>
      </c>
      <c r="AU108" s="166" t="s">
        <v>84</v>
      </c>
      <c r="AV108" s="12" t="s">
        <v>84</v>
      </c>
      <c r="AW108" s="12" t="s">
        <v>36</v>
      </c>
      <c r="AX108" s="12" t="s">
        <v>74</v>
      </c>
      <c r="AY108" s="166" t="s">
        <v>127</v>
      </c>
    </row>
    <row r="109" s="12" customFormat="1">
      <c r="B109" s="165"/>
      <c r="D109" s="161" t="s">
        <v>143</v>
      </c>
      <c r="E109" s="166" t="s">
        <v>3</v>
      </c>
      <c r="F109" s="167" t="s">
        <v>268</v>
      </c>
      <c r="H109" s="168">
        <v>0.17000000000000001</v>
      </c>
      <c r="L109" s="165"/>
      <c r="M109" s="169"/>
      <c r="N109" s="170"/>
      <c r="O109" s="170"/>
      <c r="P109" s="170"/>
      <c r="Q109" s="170"/>
      <c r="R109" s="170"/>
      <c r="S109" s="170"/>
      <c r="T109" s="171"/>
      <c r="AT109" s="166" t="s">
        <v>143</v>
      </c>
      <c r="AU109" s="166" t="s">
        <v>84</v>
      </c>
      <c r="AV109" s="12" t="s">
        <v>84</v>
      </c>
      <c r="AW109" s="12" t="s">
        <v>36</v>
      </c>
      <c r="AX109" s="12" t="s">
        <v>74</v>
      </c>
      <c r="AY109" s="166" t="s">
        <v>127</v>
      </c>
    </row>
    <row r="110" s="13" customFormat="1">
      <c r="B110" s="181"/>
      <c r="D110" s="161" t="s">
        <v>143</v>
      </c>
      <c r="E110" s="182" t="s">
        <v>3</v>
      </c>
      <c r="F110" s="183" t="s">
        <v>206</v>
      </c>
      <c r="H110" s="184">
        <v>1.53</v>
      </c>
      <c r="L110" s="181"/>
      <c r="M110" s="185"/>
      <c r="N110" s="186"/>
      <c r="O110" s="186"/>
      <c r="P110" s="186"/>
      <c r="Q110" s="186"/>
      <c r="R110" s="186"/>
      <c r="S110" s="186"/>
      <c r="T110" s="187"/>
      <c r="AT110" s="182" t="s">
        <v>143</v>
      </c>
      <c r="AU110" s="182" t="s">
        <v>84</v>
      </c>
      <c r="AV110" s="13" t="s">
        <v>135</v>
      </c>
      <c r="AW110" s="13" t="s">
        <v>36</v>
      </c>
      <c r="AX110" s="13" t="s">
        <v>82</v>
      </c>
      <c r="AY110" s="182" t="s">
        <v>127</v>
      </c>
    </row>
    <row r="111" s="1" customFormat="1" ht="16.5" customHeight="1">
      <c r="B111" s="148"/>
      <c r="C111" s="149" t="s">
        <v>168</v>
      </c>
      <c r="D111" s="149" t="s">
        <v>130</v>
      </c>
      <c r="E111" s="150" t="s">
        <v>269</v>
      </c>
      <c r="F111" s="151" t="s">
        <v>270</v>
      </c>
      <c r="G111" s="152" t="s">
        <v>133</v>
      </c>
      <c r="H111" s="153">
        <v>2.23</v>
      </c>
      <c r="I111" s="154">
        <v>1830</v>
      </c>
      <c r="J111" s="154">
        <f>ROUND(I111*H111,2)</f>
        <v>4080.9000000000001</v>
      </c>
      <c r="K111" s="151" t="s">
        <v>134</v>
      </c>
      <c r="L111" s="31"/>
      <c r="M111" s="155" t="s">
        <v>3</v>
      </c>
      <c r="N111" s="156" t="s">
        <v>45</v>
      </c>
      <c r="O111" s="157">
        <v>5.2149999999999999</v>
      </c>
      <c r="P111" s="157">
        <f>O111*H111</f>
        <v>11.62945</v>
      </c>
      <c r="Q111" s="157">
        <v>0</v>
      </c>
      <c r="R111" s="157">
        <f>Q111*H111</f>
        <v>0</v>
      </c>
      <c r="S111" s="157">
        <v>0</v>
      </c>
      <c r="T111" s="158">
        <f>S111*H111</f>
        <v>0</v>
      </c>
      <c r="AR111" s="159" t="s">
        <v>135</v>
      </c>
      <c r="AT111" s="159" t="s">
        <v>130</v>
      </c>
      <c r="AU111" s="159" t="s">
        <v>84</v>
      </c>
      <c r="AY111" s="18" t="s">
        <v>127</v>
      </c>
      <c r="BE111" s="160">
        <f>IF(N111="základní",J111,0)</f>
        <v>4080.9000000000001</v>
      </c>
      <c r="BF111" s="160">
        <f>IF(N111="snížená",J111,0)</f>
        <v>0</v>
      </c>
      <c r="BG111" s="160">
        <f>IF(N111="zákl. přenesená",J111,0)</f>
        <v>0</v>
      </c>
      <c r="BH111" s="160">
        <f>IF(N111="sníž. přenesená",J111,0)</f>
        <v>0</v>
      </c>
      <c r="BI111" s="160">
        <f>IF(N111="nulová",J111,0)</f>
        <v>0</v>
      </c>
      <c r="BJ111" s="18" t="s">
        <v>82</v>
      </c>
      <c r="BK111" s="160">
        <f>ROUND(I111*H111,2)</f>
        <v>4080.9000000000001</v>
      </c>
      <c r="BL111" s="18" t="s">
        <v>135</v>
      </c>
      <c r="BM111" s="159" t="s">
        <v>271</v>
      </c>
    </row>
    <row r="112" s="1" customFormat="1">
      <c r="B112" s="31"/>
      <c r="D112" s="161" t="s">
        <v>137</v>
      </c>
      <c r="F112" s="162" t="s">
        <v>272</v>
      </c>
      <c r="L112" s="31"/>
      <c r="M112" s="163"/>
      <c r="N112" s="63"/>
      <c r="O112" s="63"/>
      <c r="P112" s="63"/>
      <c r="Q112" s="63"/>
      <c r="R112" s="63"/>
      <c r="S112" s="63"/>
      <c r="T112" s="64"/>
      <c r="AT112" s="18" t="s">
        <v>137</v>
      </c>
      <c r="AU112" s="18" t="s">
        <v>84</v>
      </c>
    </row>
    <row r="113" s="1" customFormat="1">
      <c r="B113" s="31"/>
      <c r="D113" s="161" t="s">
        <v>139</v>
      </c>
      <c r="F113" s="164" t="s">
        <v>261</v>
      </c>
      <c r="L113" s="31"/>
      <c r="M113" s="163"/>
      <c r="N113" s="63"/>
      <c r="O113" s="63"/>
      <c r="P113" s="63"/>
      <c r="Q113" s="63"/>
      <c r="R113" s="63"/>
      <c r="S113" s="63"/>
      <c r="T113" s="64"/>
      <c r="AT113" s="18" t="s">
        <v>139</v>
      </c>
      <c r="AU113" s="18" t="s">
        <v>84</v>
      </c>
    </row>
    <row r="114" s="1" customFormat="1">
      <c r="B114" s="31"/>
      <c r="D114" s="161" t="s">
        <v>141</v>
      </c>
      <c r="F114" s="164" t="s">
        <v>273</v>
      </c>
      <c r="L114" s="31"/>
      <c r="M114" s="163"/>
      <c r="N114" s="63"/>
      <c r="O114" s="63"/>
      <c r="P114" s="63"/>
      <c r="Q114" s="63"/>
      <c r="R114" s="63"/>
      <c r="S114" s="63"/>
      <c r="T114" s="64"/>
      <c r="AT114" s="18" t="s">
        <v>141</v>
      </c>
      <c r="AU114" s="18" t="s">
        <v>84</v>
      </c>
    </row>
    <row r="115" s="12" customFormat="1">
      <c r="B115" s="165"/>
      <c r="D115" s="161" t="s">
        <v>143</v>
      </c>
      <c r="E115" s="166" t="s">
        <v>3</v>
      </c>
      <c r="F115" s="167" t="s">
        <v>274</v>
      </c>
      <c r="H115" s="168">
        <v>2.23</v>
      </c>
      <c r="L115" s="165"/>
      <c r="M115" s="169"/>
      <c r="N115" s="170"/>
      <c r="O115" s="170"/>
      <c r="P115" s="170"/>
      <c r="Q115" s="170"/>
      <c r="R115" s="170"/>
      <c r="S115" s="170"/>
      <c r="T115" s="171"/>
      <c r="AT115" s="166" t="s">
        <v>143</v>
      </c>
      <c r="AU115" s="166" t="s">
        <v>84</v>
      </c>
      <c r="AV115" s="12" t="s">
        <v>84</v>
      </c>
      <c r="AW115" s="12" t="s">
        <v>36</v>
      </c>
      <c r="AX115" s="12" t="s">
        <v>82</v>
      </c>
      <c r="AY115" s="166" t="s">
        <v>127</v>
      </c>
    </row>
    <row r="116" s="1" customFormat="1" ht="16.5" customHeight="1">
      <c r="B116" s="148"/>
      <c r="C116" s="149" t="s">
        <v>179</v>
      </c>
      <c r="D116" s="149" t="s">
        <v>130</v>
      </c>
      <c r="E116" s="150" t="s">
        <v>275</v>
      </c>
      <c r="F116" s="151" t="s">
        <v>276</v>
      </c>
      <c r="G116" s="152" t="s">
        <v>133</v>
      </c>
      <c r="H116" s="153">
        <v>17.82</v>
      </c>
      <c r="I116" s="154">
        <v>167</v>
      </c>
      <c r="J116" s="154">
        <f>ROUND(I116*H116,2)</f>
        <v>2975.9400000000001</v>
      </c>
      <c r="K116" s="151" t="s">
        <v>134</v>
      </c>
      <c r="L116" s="31"/>
      <c r="M116" s="155" t="s">
        <v>3</v>
      </c>
      <c r="N116" s="156" t="s">
        <v>45</v>
      </c>
      <c r="O116" s="157">
        <v>0.52900000000000003</v>
      </c>
      <c r="P116" s="157">
        <f>O116*H116</f>
        <v>9.4267800000000008</v>
      </c>
      <c r="Q116" s="157">
        <v>0</v>
      </c>
      <c r="R116" s="157">
        <f>Q116*H116</f>
        <v>0</v>
      </c>
      <c r="S116" s="157">
        <v>0</v>
      </c>
      <c r="T116" s="158">
        <f>S116*H116</f>
        <v>0</v>
      </c>
      <c r="AR116" s="159" t="s">
        <v>135</v>
      </c>
      <c r="AT116" s="159" t="s">
        <v>130</v>
      </c>
      <c r="AU116" s="159" t="s">
        <v>84</v>
      </c>
      <c r="AY116" s="18" t="s">
        <v>127</v>
      </c>
      <c r="BE116" s="160">
        <f>IF(N116="základní",J116,0)</f>
        <v>2975.9400000000001</v>
      </c>
      <c r="BF116" s="160">
        <f>IF(N116="snížená",J116,0)</f>
        <v>0</v>
      </c>
      <c r="BG116" s="160">
        <f>IF(N116="zákl. přenesená",J116,0)</f>
        <v>0</v>
      </c>
      <c r="BH116" s="160">
        <f>IF(N116="sníž. přenesená",J116,0)</f>
        <v>0</v>
      </c>
      <c r="BI116" s="160">
        <f>IF(N116="nulová",J116,0)</f>
        <v>0</v>
      </c>
      <c r="BJ116" s="18" t="s">
        <v>82</v>
      </c>
      <c r="BK116" s="160">
        <f>ROUND(I116*H116,2)</f>
        <v>2975.9400000000001</v>
      </c>
      <c r="BL116" s="18" t="s">
        <v>135</v>
      </c>
      <c r="BM116" s="159" t="s">
        <v>277</v>
      </c>
    </row>
    <row r="117" s="1" customFormat="1">
      <c r="B117" s="31"/>
      <c r="D117" s="161" t="s">
        <v>137</v>
      </c>
      <c r="F117" s="162" t="s">
        <v>278</v>
      </c>
      <c r="L117" s="31"/>
      <c r="M117" s="163"/>
      <c r="N117" s="63"/>
      <c r="O117" s="63"/>
      <c r="P117" s="63"/>
      <c r="Q117" s="63"/>
      <c r="R117" s="63"/>
      <c r="S117" s="63"/>
      <c r="T117" s="64"/>
      <c r="AT117" s="18" t="s">
        <v>137</v>
      </c>
      <c r="AU117" s="18" t="s">
        <v>84</v>
      </c>
    </row>
    <row r="118" s="1" customFormat="1">
      <c r="B118" s="31"/>
      <c r="D118" s="161" t="s">
        <v>139</v>
      </c>
      <c r="F118" s="164" t="s">
        <v>279</v>
      </c>
      <c r="L118" s="31"/>
      <c r="M118" s="163"/>
      <c r="N118" s="63"/>
      <c r="O118" s="63"/>
      <c r="P118" s="63"/>
      <c r="Q118" s="63"/>
      <c r="R118" s="63"/>
      <c r="S118" s="63"/>
      <c r="T118" s="64"/>
      <c r="AT118" s="18" t="s">
        <v>139</v>
      </c>
      <c r="AU118" s="18" t="s">
        <v>84</v>
      </c>
    </row>
    <row r="119" s="12" customFormat="1">
      <c r="B119" s="165"/>
      <c r="D119" s="161" t="s">
        <v>143</v>
      </c>
      <c r="E119" s="166" t="s">
        <v>3</v>
      </c>
      <c r="F119" s="167" t="s">
        <v>280</v>
      </c>
      <c r="H119" s="168">
        <v>11.83</v>
      </c>
      <c r="L119" s="165"/>
      <c r="M119" s="169"/>
      <c r="N119" s="170"/>
      <c r="O119" s="170"/>
      <c r="P119" s="170"/>
      <c r="Q119" s="170"/>
      <c r="R119" s="170"/>
      <c r="S119" s="170"/>
      <c r="T119" s="171"/>
      <c r="AT119" s="166" t="s">
        <v>143</v>
      </c>
      <c r="AU119" s="166" t="s">
        <v>84</v>
      </c>
      <c r="AV119" s="12" t="s">
        <v>84</v>
      </c>
      <c r="AW119" s="12" t="s">
        <v>36</v>
      </c>
      <c r="AX119" s="12" t="s">
        <v>74</v>
      </c>
      <c r="AY119" s="166" t="s">
        <v>127</v>
      </c>
    </row>
    <row r="120" s="12" customFormat="1">
      <c r="B120" s="165"/>
      <c r="D120" s="161" t="s">
        <v>143</v>
      </c>
      <c r="E120" s="166" t="s">
        <v>3</v>
      </c>
      <c r="F120" s="167" t="s">
        <v>281</v>
      </c>
      <c r="H120" s="168">
        <v>3.6800000000000002</v>
      </c>
      <c r="L120" s="165"/>
      <c r="M120" s="169"/>
      <c r="N120" s="170"/>
      <c r="O120" s="170"/>
      <c r="P120" s="170"/>
      <c r="Q120" s="170"/>
      <c r="R120" s="170"/>
      <c r="S120" s="170"/>
      <c r="T120" s="171"/>
      <c r="AT120" s="166" t="s">
        <v>143</v>
      </c>
      <c r="AU120" s="166" t="s">
        <v>84</v>
      </c>
      <c r="AV120" s="12" t="s">
        <v>84</v>
      </c>
      <c r="AW120" s="12" t="s">
        <v>36</v>
      </c>
      <c r="AX120" s="12" t="s">
        <v>74</v>
      </c>
      <c r="AY120" s="166" t="s">
        <v>127</v>
      </c>
    </row>
    <row r="121" s="12" customFormat="1">
      <c r="B121" s="165"/>
      <c r="D121" s="161" t="s">
        <v>143</v>
      </c>
      <c r="E121" s="166" t="s">
        <v>3</v>
      </c>
      <c r="F121" s="167" t="s">
        <v>282</v>
      </c>
      <c r="H121" s="168">
        <v>2.3100000000000001</v>
      </c>
      <c r="L121" s="165"/>
      <c r="M121" s="169"/>
      <c r="N121" s="170"/>
      <c r="O121" s="170"/>
      <c r="P121" s="170"/>
      <c r="Q121" s="170"/>
      <c r="R121" s="170"/>
      <c r="S121" s="170"/>
      <c r="T121" s="171"/>
      <c r="AT121" s="166" t="s">
        <v>143</v>
      </c>
      <c r="AU121" s="166" t="s">
        <v>84</v>
      </c>
      <c r="AV121" s="12" t="s">
        <v>84</v>
      </c>
      <c r="AW121" s="12" t="s">
        <v>36</v>
      </c>
      <c r="AX121" s="12" t="s">
        <v>74</v>
      </c>
      <c r="AY121" s="166" t="s">
        <v>127</v>
      </c>
    </row>
    <row r="122" s="13" customFormat="1">
      <c r="B122" s="181"/>
      <c r="D122" s="161" t="s">
        <v>143</v>
      </c>
      <c r="E122" s="182" t="s">
        <v>3</v>
      </c>
      <c r="F122" s="183" t="s">
        <v>206</v>
      </c>
      <c r="H122" s="184">
        <v>17.82</v>
      </c>
      <c r="L122" s="181"/>
      <c r="M122" s="185"/>
      <c r="N122" s="186"/>
      <c r="O122" s="186"/>
      <c r="P122" s="186"/>
      <c r="Q122" s="186"/>
      <c r="R122" s="186"/>
      <c r="S122" s="186"/>
      <c r="T122" s="187"/>
      <c r="AT122" s="182" t="s">
        <v>143</v>
      </c>
      <c r="AU122" s="182" t="s">
        <v>84</v>
      </c>
      <c r="AV122" s="13" t="s">
        <v>135</v>
      </c>
      <c r="AW122" s="13" t="s">
        <v>36</v>
      </c>
      <c r="AX122" s="13" t="s">
        <v>82</v>
      </c>
      <c r="AY122" s="182" t="s">
        <v>127</v>
      </c>
    </row>
    <row r="123" s="1" customFormat="1" ht="16.5" customHeight="1">
      <c r="B123" s="148"/>
      <c r="C123" s="149" t="s">
        <v>189</v>
      </c>
      <c r="D123" s="149" t="s">
        <v>130</v>
      </c>
      <c r="E123" s="150" t="s">
        <v>283</v>
      </c>
      <c r="F123" s="151" t="s">
        <v>284</v>
      </c>
      <c r="G123" s="152" t="s">
        <v>133</v>
      </c>
      <c r="H123" s="153">
        <v>17.82</v>
      </c>
      <c r="I123" s="154">
        <v>14.300000000000001</v>
      </c>
      <c r="J123" s="154">
        <f>ROUND(I123*H123,2)</f>
        <v>254.83000000000001</v>
      </c>
      <c r="K123" s="151" t="s">
        <v>134</v>
      </c>
      <c r="L123" s="31"/>
      <c r="M123" s="155" t="s">
        <v>3</v>
      </c>
      <c r="N123" s="156" t="s">
        <v>45</v>
      </c>
      <c r="O123" s="157">
        <v>0.034000000000000002</v>
      </c>
      <c r="P123" s="157">
        <f>O123*H123</f>
        <v>0.60588000000000009</v>
      </c>
      <c r="Q123" s="157">
        <v>0</v>
      </c>
      <c r="R123" s="157">
        <f>Q123*H123</f>
        <v>0</v>
      </c>
      <c r="S123" s="157">
        <v>0</v>
      </c>
      <c r="T123" s="158">
        <f>S123*H123</f>
        <v>0</v>
      </c>
      <c r="AR123" s="159" t="s">
        <v>135</v>
      </c>
      <c r="AT123" s="159" t="s">
        <v>130</v>
      </c>
      <c r="AU123" s="159" t="s">
        <v>84</v>
      </c>
      <c r="AY123" s="18" t="s">
        <v>127</v>
      </c>
      <c r="BE123" s="160">
        <f>IF(N123="základní",J123,0)</f>
        <v>254.83000000000001</v>
      </c>
      <c r="BF123" s="160">
        <f>IF(N123="snížená",J123,0)</f>
        <v>0</v>
      </c>
      <c r="BG123" s="160">
        <f>IF(N123="zákl. přenesená",J123,0)</f>
        <v>0</v>
      </c>
      <c r="BH123" s="160">
        <f>IF(N123="sníž. přenesená",J123,0)</f>
        <v>0</v>
      </c>
      <c r="BI123" s="160">
        <f>IF(N123="nulová",J123,0)</f>
        <v>0</v>
      </c>
      <c r="BJ123" s="18" t="s">
        <v>82</v>
      </c>
      <c r="BK123" s="160">
        <f>ROUND(I123*H123,2)</f>
        <v>254.83000000000001</v>
      </c>
      <c r="BL123" s="18" t="s">
        <v>135</v>
      </c>
      <c r="BM123" s="159" t="s">
        <v>285</v>
      </c>
    </row>
    <row r="124" s="1" customFormat="1">
      <c r="B124" s="31"/>
      <c r="D124" s="161" t="s">
        <v>137</v>
      </c>
      <c r="F124" s="162" t="s">
        <v>286</v>
      </c>
      <c r="L124" s="31"/>
      <c r="M124" s="163"/>
      <c r="N124" s="63"/>
      <c r="O124" s="63"/>
      <c r="P124" s="63"/>
      <c r="Q124" s="63"/>
      <c r="R124" s="63"/>
      <c r="S124" s="63"/>
      <c r="T124" s="64"/>
      <c r="AT124" s="18" t="s">
        <v>137</v>
      </c>
      <c r="AU124" s="18" t="s">
        <v>84</v>
      </c>
    </row>
    <row r="125" s="1" customFormat="1">
      <c r="B125" s="31"/>
      <c r="D125" s="161" t="s">
        <v>139</v>
      </c>
      <c r="F125" s="164" t="s">
        <v>279</v>
      </c>
      <c r="L125" s="31"/>
      <c r="M125" s="163"/>
      <c r="N125" s="63"/>
      <c r="O125" s="63"/>
      <c r="P125" s="63"/>
      <c r="Q125" s="63"/>
      <c r="R125" s="63"/>
      <c r="S125" s="63"/>
      <c r="T125" s="64"/>
      <c r="AT125" s="18" t="s">
        <v>139</v>
      </c>
      <c r="AU125" s="18" t="s">
        <v>84</v>
      </c>
    </row>
    <row r="126" s="1" customFormat="1" ht="16.5" customHeight="1">
      <c r="B126" s="148"/>
      <c r="C126" s="149" t="s">
        <v>194</v>
      </c>
      <c r="D126" s="149" t="s">
        <v>130</v>
      </c>
      <c r="E126" s="150" t="s">
        <v>287</v>
      </c>
      <c r="F126" s="151" t="s">
        <v>288</v>
      </c>
      <c r="G126" s="152" t="s">
        <v>133</v>
      </c>
      <c r="H126" s="153">
        <v>5.2599999999999998</v>
      </c>
      <c r="I126" s="154">
        <v>39.100000000000001</v>
      </c>
      <c r="J126" s="154">
        <f>ROUND(I126*H126,2)</f>
        <v>205.66999999999999</v>
      </c>
      <c r="K126" s="151" t="s">
        <v>134</v>
      </c>
      <c r="L126" s="31"/>
      <c r="M126" s="155" t="s">
        <v>3</v>
      </c>
      <c r="N126" s="156" t="s">
        <v>45</v>
      </c>
      <c r="O126" s="157">
        <v>0.073999999999999996</v>
      </c>
      <c r="P126" s="157">
        <f>O126*H126</f>
        <v>0.38923999999999997</v>
      </c>
      <c r="Q126" s="157">
        <v>0</v>
      </c>
      <c r="R126" s="157">
        <f>Q126*H126</f>
        <v>0</v>
      </c>
      <c r="S126" s="157">
        <v>0</v>
      </c>
      <c r="T126" s="158">
        <f>S126*H126</f>
        <v>0</v>
      </c>
      <c r="AR126" s="159" t="s">
        <v>135</v>
      </c>
      <c r="AT126" s="159" t="s">
        <v>130</v>
      </c>
      <c r="AU126" s="159" t="s">
        <v>84</v>
      </c>
      <c r="AY126" s="18" t="s">
        <v>127</v>
      </c>
      <c r="BE126" s="160">
        <f>IF(N126="základní",J126,0)</f>
        <v>205.66999999999999</v>
      </c>
      <c r="BF126" s="160">
        <f>IF(N126="snížená",J126,0)</f>
        <v>0</v>
      </c>
      <c r="BG126" s="160">
        <f>IF(N126="zákl. přenesená",J126,0)</f>
        <v>0</v>
      </c>
      <c r="BH126" s="160">
        <f>IF(N126="sníž. přenesená",J126,0)</f>
        <v>0</v>
      </c>
      <c r="BI126" s="160">
        <f>IF(N126="nulová",J126,0)</f>
        <v>0</v>
      </c>
      <c r="BJ126" s="18" t="s">
        <v>82</v>
      </c>
      <c r="BK126" s="160">
        <f>ROUND(I126*H126,2)</f>
        <v>205.66999999999999</v>
      </c>
      <c r="BL126" s="18" t="s">
        <v>135</v>
      </c>
      <c r="BM126" s="159" t="s">
        <v>289</v>
      </c>
    </row>
    <row r="127" s="1" customFormat="1">
      <c r="B127" s="31"/>
      <c r="D127" s="161" t="s">
        <v>137</v>
      </c>
      <c r="F127" s="162" t="s">
        <v>290</v>
      </c>
      <c r="L127" s="31"/>
      <c r="M127" s="163"/>
      <c r="N127" s="63"/>
      <c r="O127" s="63"/>
      <c r="P127" s="63"/>
      <c r="Q127" s="63"/>
      <c r="R127" s="63"/>
      <c r="S127" s="63"/>
      <c r="T127" s="64"/>
      <c r="AT127" s="18" t="s">
        <v>137</v>
      </c>
      <c r="AU127" s="18" t="s">
        <v>84</v>
      </c>
    </row>
    <row r="128" s="1" customFormat="1">
      <c r="B128" s="31"/>
      <c r="D128" s="161" t="s">
        <v>139</v>
      </c>
      <c r="F128" s="164" t="s">
        <v>291</v>
      </c>
      <c r="L128" s="31"/>
      <c r="M128" s="163"/>
      <c r="N128" s="63"/>
      <c r="O128" s="63"/>
      <c r="P128" s="63"/>
      <c r="Q128" s="63"/>
      <c r="R128" s="63"/>
      <c r="S128" s="63"/>
      <c r="T128" s="64"/>
      <c r="AT128" s="18" t="s">
        <v>139</v>
      </c>
      <c r="AU128" s="18" t="s">
        <v>84</v>
      </c>
    </row>
    <row r="129" s="1" customFormat="1">
      <c r="B129" s="31"/>
      <c r="D129" s="161" t="s">
        <v>141</v>
      </c>
      <c r="F129" s="164" t="s">
        <v>292</v>
      </c>
      <c r="L129" s="31"/>
      <c r="M129" s="163"/>
      <c r="N129" s="63"/>
      <c r="O129" s="63"/>
      <c r="P129" s="63"/>
      <c r="Q129" s="63"/>
      <c r="R129" s="63"/>
      <c r="S129" s="63"/>
      <c r="T129" s="64"/>
      <c r="AT129" s="18" t="s">
        <v>141</v>
      </c>
      <c r="AU129" s="18" t="s">
        <v>84</v>
      </c>
    </row>
    <row r="130" s="12" customFormat="1">
      <c r="B130" s="165"/>
      <c r="D130" s="161" t="s">
        <v>143</v>
      </c>
      <c r="E130" s="166" t="s">
        <v>3</v>
      </c>
      <c r="F130" s="167" t="s">
        <v>293</v>
      </c>
      <c r="H130" s="168">
        <v>5.2599999999999998</v>
      </c>
      <c r="L130" s="165"/>
      <c r="M130" s="169"/>
      <c r="N130" s="170"/>
      <c r="O130" s="170"/>
      <c r="P130" s="170"/>
      <c r="Q130" s="170"/>
      <c r="R130" s="170"/>
      <c r="S130" s="170"/>
      <c r="T130" s="171"/>
      <c r="AT130" s="166" t="s">
        <v>143</v>
      </c>
      <c r="AU130" s="166" t="s">
        <v>84</v>
      </c>
      <c r="AV130" s="12" t="s">
        <v>84</v>
      </c>
      <c r="AW130" s="12" t="s">
        <v>36</v>
      </c>
      <c r="AX130" s="12" t="s">
        <v>82</v>
      </c>
      <c r="AY130" s="166" t="s">
        <v>127</v>
      </c>
    </row>
    <row r="131" s="1" customFormat="1" ht="16.5" customHeight="1">
      <c r="B131" s="148"/>
      <c r="C131" s="149" t="s">
        <v>156</v>
      </c>
      <c r="D131" s="149" t="s">
        <v>130</v>
      </c>
      <c r="E131" s="150" t="s">
        <v>294</v>
      </c>
      <c r="F131" s="151" t="s">
        <v>295</v>
      </c>
      <c r="G131" s="152" t="s">
        <v>133</v>
      </c>
      <c r="H131" s="153">
        <v>2.6299999999999999</v>
      </c>
      <c r="I131" s="154">
        <v>190</v>
      </c>
      <c r="J131" s="154">
        <f>ROUND(I131*H131,2)</f>
        <v>499.69999999999999</v>
      </c>
      <c r="K131" s="151" t="s">
        <v>134</v>
      </c>
      <c r="L131" s="31"/>
      <c r="M131" s="155" t="s">
        <v>3</v>
      </c>
      <c r="N131" s="156" t="s">
        <v>45</v>
      </c>
      <c r="O131" s="157">
        <v>0.65200000000000002</v>
      </c>
      <c r="P131" s="157">
        <f>O131*H131</f>
        <v>1.7147600000000001</v>
      </c>
      <c r="Q131" s="157">
        <v>0</v>
      </c>
      <c r="R131" s="157">
        <f>Q131*H131</f>
        <v>0</v>
      </c>
      <c r="S131" s="157">
        <v>0</v>
      </c>
      <c r="T131" s="158">
        <f>S131*H131</f>
        <v>0</v>
      </c>
      <c r="AR131" s="159" t="s">
        <v>135</v>
      </c>
      <c r="AT131" s="159" t="s">
        <v>130</v>
      </c>
      <c r="AU131" s="159" t="s">
        <v>84</v>
      </c>
      <c r="AY131" s="18" t="s">
        <v>127</v>
      </c>
      <c r="BE131" s="160">
        <f>IF(N131="základní",J131,0)</f>
        <v>499.69999999999999</v>
      </c>
      <c r="BF131" s="160">
        <f>IF(N131="snížená",J131,0)</f>
        <v>0</v>
      </c>
      <c r="BG131" s="160">
        <f>IF(N131="zákl. přenesená",J131,0)</f>
        <v>0</v>
      </c>
      <c r="BH131" s="160">
        <f>IF(N131="sníž. přenesená",J131,0)</f>
        <v>0</v>
      </c>
      <c r="BI131" s="160">
        <f>IF(N131="nulová",J131,0)</f>
        <v>0</v>
      </c>
      <c r="BJ131" s="18" t="s">
        <v>82</v>
      </c>
      <c r="BK131" s="160">
        <f>ROUND(I131*H131,2)</f>
        <v>499.69999999999999</v>
      </c>
      <c r="BL131" s="18" t="s">
        <v>135</v>
      </c>
      <c r="BM131" s="159" t="s">
        <v>296</v>
      </c>
    </row>
    <row r="132" s="1" customFormat="1">
      <c r="B132" s="31"/>
      <c r="D132" s="161" t="s">
        <v>137</v>
      </c>
      <c r="F132" s="162" t="s">
        <v>297</v>
      </c>
      <c r="L132" s="31"/>
      <c r="M132" s="163"/>
      <c r="N132" s="63"/>
      <c r="O132" s="63"/>
      <c r="P132" s="63"/>
      <c r="Q132" s="63"/>
      <c r="R132" s="63"/>
      <c r="S132" s="63"/>
      <c r="T132" s="64"/>
      <c r="AT132" s="18" t="s">
        <v>137</v>
      </c>
      <c r="AU132" s="18" t="s">
        <v>84</v>
      </c>
    </row>
    <row r="133" s="1" customFormat="1">
      <c r="B133" s="31"/>
      <c r="D133" s="161" t="s">
        <v>139</v>
      </c>
      <c r="F133" s="164" t="s">
        <v>298</v>
      </c>
      <c r="L133" s="31"/>
      <c r="M133" s="163"/>
      <c r="N133" s="63"/>
      <c r="O133" s="63"/>
      <c r="P133" s="63"/>
      <c r="Q133" s="63"/>
      <c r="R133" s="63"/>
      <c r="S133" s="63"/>
      <c r="T133" s="64"/>
      <c r="AT133" s="18" t="s">
        <v>139</v>
      </c>
      <c r="AU133" s="18" t="s">
        <v>84</v>
      </c>
    </row>
    <row r="134" s="1" customFormat="1">
      <c r="B134" s="31"/>
      <c r="D134" s="161" t="s">
        <v>141</v>
      </c>
      <c r="F134" s="164" t="s">
        <v>299</v>
      </c>
      <c r="L134" s="31"/>
      <c r="M134" s="163"/>
      <c r="N134" s="63"/>
      <c r="O134" s="63"/>
      <c r="P134" s="63"/>
      <c r="Q134" s="63"/>
      <c r="R134" s="63"/>
      <c r="S134" s="63"/>
      <c r="T134" s="64"/>
      <c r="AT134" s="18" t="s">
        <v>141</v>
      </c>
      <c r="AU134" s="18" t="s">
        <v>84</v>
      </c>
    </row>
    <row r="135" s="12" customFormat="1">
      <c r="B135" s="165"/>
      <c r="D135" s="161" t="s">
        <v>143</v>
      </c>
      <c r="E135" s="166" t="s">
        <v>3</v>
      </c>
      <c r="F135" s="167" t="s">
        <v>300</v>
      </c>
      <c r="H135" s="168">
        <v>2.6299999999999999</v>
      </c>
      <c r="L135" s="165"/>
      <c r="M135" s="169"/>
      <c r="N135" s="170"/>
      <c r="O135" s="170"/>
      <c r="P135" s="170"/>
      <c r="Q135" s="170"/>
      <c r="R135" s="170"/>
      <c r="S135" s="170"/>
      <c r="T135" s="171"/>
      <c r="AT135" s="166" t="s">
        <v>143</v>
      </c>
      <c r="AU135" s="166" t="s">
        <v>84</v>
      </c>
      <c r="AV135" s="12" t="s">
        <v>84</v>
      </c>
      <c r="AW135" s="12" t="s">
        <v>36</v>
      </c>
      <c r="AX135" s="12" t="s">
        <v>82</v>
      </c>
      <c r="AY135" s="166" t="s">
        <v>127</v>
      </c>
    </row>
    <row r="136" s="1" customFormat="1" ht="16.5" customHeight="1">
      <c r="B136" s="148"/>
      <c r="C136" s="149" t="s">
        <v>212</v>
      </c>
      <c r="D136" s="149" t="s">
        <v>130</v>
      </c>
      <c r="E136" s="150" t="s">
        <v>301</v>
      </c>
      <c r="F136" s="151" t="s">
        <v>302</v>
      </c>
      <c r="G136" s="152" t="s">
        <v>133</v>
      </c>
      <c r="H136" s="153">
        <v>4.1900000000000004</v>
      </c>
      <c r="I136" s="154">
        <v>95</v>
      </c>
      <c r="J136" s="154">
        <f>ROUND(I136*H136,2)</f>
        <v>398.05000000000001</v>
      </c>
      <c r="K136" s="151" t="s">
        <v>134</v>
      </c>
      <c r="L136" s="31"/>
      <c r="M136" s="155" t="s">
        <v>3</v>
      </c>
      <c r="N136" s="156" t="s">
        <v>45</v>
      </c>
      <c r="O136" s="157">
        <v>0.29899999999999999</v>
      </c>
      <c r="P136" s="157">
        <f>O136*H136</f>
        <v>1.25281</v>
      </c>
      <c r="Q136" s="157">
        <v>0</v>
      </c>
      <c r="R136" s="157">
        <f>Q136*H136</f>
        <v>0</v>
      </c>
      <c r="S136" s="157">
        <v>0</v>
      </c>
      <c r="T136" s="158">
        <f>S136*H136</f>
        <v>0</v>
      </c>
      <c r="AR136" s="159" t="s">
        <v>135</v>
      </c>
      <c r="AT136" s="159" t="s">
        <v>130</v>
      </c>
      <c r="AU136" s="159" t="s">
        <v>84</v>
      </c>
      <c r="AY136" s="18" t="s">
        <v>127</v>
      </c>
      <c r="BE136" s="160">
        <f>IF(N136="základní",J136,0)</f>
        <v>398.05000000000001</v>
      </c>
      <c r="BF136" s="160">
        <f>IF(N136="snížená",J136,0)</f>
        <v>0</v>
      </c>
      <c r="BG136" s="160">
        <f>IF(N136="zákl. přenesená",J136,0)</f>
        <v>0</v>
      </c>
      <c r="BH136" s="160">
        <f>IF(N136="sníž. přenesená",J136,0)</f>
        <v>0</v>
      </c>
      <c r="BI136" s="160">
        <f>IF(N136="nulová",J136,0)</f>
        <v>0</v>
      </c>
      <c r="BJ136" s="18" t="s">
        <v>82</v>
      </c>
      <c r="BK136" s="160">
        <f>ROUND(I136*H136,2)</f>
        <v>398.05000000000001</v>
      </c>
      <c r="BL136" s="18" t="s">
        <v>135</v>
      </c>
      <c r="BM136" s="159" t="s">
        <v>303</v>
      </c>
    </row>
    <row r="137" s="1" customFormat="1">
      <c r="B137" s="31"/>
      <c r="D137" s="161" t="s">
        <v>137</v>
      </c>
      <c r="F137" s="162" t="s">
        <v>304</v>
      </c>
      <c r="L137" s="31"/>
      <c r="M137" s="163"/>
      <c r="N137" s="63"/>
      <c r="O137" s="63"/>
      <c r="P137" s="63"/>
      <c r="Q137" s="63"/>
      <c r="R137" s="63"/>
      <c r="S137" s="63"/>
      <c r="T137" s="64"/>
      <c r="AT137" s="18" t="s">
        <v>137</v>
      </c>
      <c r="AU137" s="18" t="s">
        <v>84</v>
      </c>
    </row>
    <row r="138" s="1" customFormat="1">
      <c r="B138" s="31"/>
      <c r="D138" s="161" t="s">
        <v>139</v>
      </c>
      <c r="F138" s="164" t="s">
        <v>305</v>
      </c>
      <c r="L138" s="31"/>
      <c r="M138" s="163"/>
      <c r="N138" s="63"/>
      <c r="O138" s="63"/>
      <c r="P138" s="63"/>
      <c r="Q138" s="63"/>
      <c r="R138" s="63"/>
      <c r="S138" s="63"/>
      <c r="T138" s="64"/>
      <c r="AT138" s="18" t="s">
        <v>139</v>
      </c>
      <c r="AU138" s="18" t="s">
        <v>84</v>
      </c>
    </row>
    <row r="139" s="1" customFormat="1">
      <c r="B139" s="31"/>
      <c r="D139" s="161" t="s">
        <v>141</v>
      </c>
      <c r="F139" s="164" t="s">
        <v>306</v>
      </c>
      <c r="L139" s="31"/>
      <c r="M139" s="163"/>
      <c r="N139" s="63"/>
      <c r="O139" s="63"/>
      <c r="P139" s="63"/>
      <c r="Q139" s="63"/>
      <c r="R139" s="63"/>
      <c r="S139" s="63"/>
      <c r="T139" s="64"/>
      <c r="AT139" s="18" t="s">
        <v>141</v>
      </c>
      <c r="AU139" s="18" t="s">
        <v>84</v>
      </c>
    </row>
    <row r="140" s="12" customFormat="1">
      <c r="B140" s="165"/>
      <c r="D140" s="161" t="s">
        <v>143</v>
      </c>
      <c r="E140" s="166" t="s">
        <v>3</v>
      </c>
      <c r="F140" s="167" t="s">
        <v>307</v>
      </c>
      <c r="H140" s="168">
        <v>2.6299999999999999</v>
      </c>
      <c r="L140" s="165"/>
      <c r="M140" s="169"/>
      <c r="N140" s="170"/>
      <c r="O140" s="170"/>
      <c r="P140" s="170"/>
      <c r="Q140" s="170"/>
      <c r="R140" s="170"/>
      <c r="S140" s="170"/>
      <c r="T140" s="171"/>
      <c r="AT140" s="166" t="s">
        <v>143</v>
      </c>
      <c r="AU140" s="166" t="s">
        <v>84</v>
      </c>
      <c r="AV140" s="12" t="s">
        <v>84</v>
      </c>
      <c r="AW140" s="12" t="s">
        <v>36</v>
      </c>
      <c r="AX140" s="12" t="s">
        <v>74</v>
      </c>
      <c r="AY140" s="166" t="s">
        <v>127</v>
      </c>
    </row>
    <row r="141" s="12" customFormat="1">
      <c r="B141" s="165"/>
      <c r="D141" s="161" t="s">
        <v>143</v>
      </c>
      <c r="E141" s="166" t="s">
        <v>3</v>
      </c>
      <c r="F141" s="167" t="s">
        <v>308</v>
      </c>
      <c r="H141" s="168">
        <v>1.5600000000000001</v>
      </c>
      <c r="L141" s="165"/>
      <c r="M141" s="169"/>
      <c r="N141" s="170"/>
      <c r="O141" s="170"/>
      <c r="P141" s="170"/>
      <c r="Q141" s="170"/>
      <c r="R141" s="170"/>
      <c r="S141" s="170"/>
      <c r="T141" s="171"/>
      <c r="AT141" s="166" t="s">
        <v>143</v>
      </c>
      <c r="AU141" s="166" t="s">
        <v>84</v>
      </c>
      <c r="AV141" s="12" t="s">
        <v>84</v>
      </c>
      <c r="AW141" s="12" t="s">
        <v>36</v>
      </c>
      <c r="AX141" s="12" t="s">
        <v>74</v>
      </c>
      <c r="AY141" s="166" t="s">
        <v>127</v>
      </c>
    </row>
    <row r="142" s="13" customFormat="1">
      <c r="B142" s="181"/>
      <c r="D142" s="161" t="s">
        <v>143</v>
      </c>
      <c r="E142" s="182" t="s">
        <v>3</v>
      </c>
      <c r="F142" s="183" t="s">
        <v>206</v>
      </c>
      <c r="H142" s="184">
        <v>4.1900000000000004</v>
      </c>
      <c r="L142" s="181"/>
      <c r="M142" s="185"/>
      <c r="N142" s="186"/>
      <c r="O142" s="186"/>
      <c r="P142" s="186"/>
      <c r="Q142" s="186"/>
      <c r="R142" s="186"/>
      <c r="S142" s="186"/>
      <c r="T142" s="187"/>
      <c r="AT142" s="182" t="s">
        <v>143</v>
      </c>
      <c r="AU142" s="182" t="s">
        <v>84</v>
      </c>
      <c r="AV142" s="13" t="s">
        <v>135</v>
      </c>
      <c r="AW142" s="13" t="s">
        <v>36</v>
      </c>
      <c r="AX142" s="13" t="s">
        <v>82</v>
      </c>
      <c r="AY142" s="182" t="s">
        <v>127</v>
      </c>
    </row>
    <row r="143" s="1" customFormat="1" ht="16.5" customHeight="1">
      <c r="B143" s="148"/>
      <c r="C143" s="172" t="s">
        <v>219</v>
      </c>
      <c r="D143" s="172" t="s">
        <v>190</v>
      </c>
      <c r="E143" s="173" t="s">
        <v>309</v>
      </c>
      <c r="F143" s="174" t="s">
        <v>310</v>
      </c>
      <c r="G143" s="175" t="s">
        <v>171</v>
      </c>
      <c r="H143" s="176">
        <v>2.8079999999999998</v>
      </c>
      <c r="I143" s="177">
        <v>956</v>
      </c>
      <c r="J143" s="177">
        <f>ROUND(I143*H143,2)</f>
        <v>2684.4499999999998</v>
      </c>
      <c r="K143" s="174" t="s">
        <v>134</v>
      </c>
      <c r="L143" s="178"/>
      <c r="M143" s="179" t="s">
        <v>3</v>
      </c>
      <c r="N143" s="180" t="s">
        <v>45</v>
      </c>
      <c r="O143" s="157">
        <v>0</v>
      </c>
      <c r="P143" s="157">
        <f>O143*H143</f>
        <v>0</v>
      </c>
      <c r="Q143" s="157">
        <v>1</v>
      </c>
      <c r="R143" s="157">
        <f>Q143*H143</f>
        <v>2.8079999999999998</v>
      </c>
      <c r="S143" s="157">
        <v>0</v>
      </c>
      <c r="T143" s="158">
        <f>S143*H143</f>
        <v>0</v>
      </c>
      <c r="AR143" s="159" t="s">
        <v>194</v>
      </c>
      <c r="AT143" s="159" t="s">
        <v>190</v>
      </c>
      <c r="AU143" s="159" t="s">
        <v>84</v>
      </c>
      <c r="AY143" s="18" t="s">
        <v>127</v>
      </c>
      <c r="BE143" s="160">
        <f>IF(N143="základní",J143,0)</f>
        <v>2684.4499999999998</v>
      </c>
      <c r="BF143" s="160">
        <f>IF(N143="snížená",J143,0)</f>
        <v>0</v>
      </c>
      <c r="BG143" s="160">
        <f>IF(N143="zákl. přenesená",J143,0)</f>
        <v>0</v>
      </c>
      <c r="BH143" s="160">
        <f>IF(N143="sníž. přenesená",J143,0)</f>
        <v>0</v>
      </c>
      <c r="BI143" s="160">
        <f>IF(N143="nulová",J143,0)</f>
        <v>0</v>
      </c>
      <c r="BJ143" s="18" t="s">
        <v>82</v>
      </c>
      <c r="BK143" s="160">
        <f>ROUND(I143*H143,2)</f>
        <v>2684.4499999999998</v>
      </c>
      <c r="BL143" s="18" t="s">
        <v>135</v>
      </c>
      <c r="BM143" s="159" t="s">
        <v>311</v>
      </c>
    </row>
    <row r="144" s="1" customFormat="1">
      <c r="B144" s="31"/>
      <c r="D144" s="161" t="s">
        <v>137</v>
      </c>
      <c r="F144" s="162" t="s">
        <v>310</v>
      </c>
      <c r="L144" s="31"/>
      <c r="M144" s="163"/>
      <c r="N144" s="63"/>
      <c r="O144" s="63"/>
      <c r="P144" s="63"/>
      <c r="Q144" s="63"/>
      <c r="R144" s="63"/>
      <c r="S144" s="63"/>
      <c r="T144" s="64"/>
      <c r="AT144" s="18" t="s">
        <v>137</v>
      </c>
      <c r="AU144" s="18" t="s">
        <v>84</v>
      </c>
    </row>
    <row r="145" s="1" customFormat="1">
      <c r="B145" s="31"/>
      <c r="D145" s="161" t="s">
        <v>141</v>
      </c>
      <c r="F145" s="164" t="s">
        <v>312</v>
      </c>
      <c r="L145" s="31"/>
      <c r="M145" s="163"/>
      <c r="N145" s="63"/>
      <c r="O145" s="63"/>
      <c r="P145" s="63"/>
      <c r="Q145" s="63"/>
      <c r="R145" s="63"/>
      <c r="S145" s="63"/>
      <c r="T145" s="64"/>
      <c r="AT145" s="18" t="s">
        <v>141</v>
      </c>
      <c r="AU145" s="18" t="s">
        <v>84</v>
      </c>
    </row>
    <row r="146" s="12" customFormat="1">
      <c r="B146" s="165"/>
      <c r="D146" s="161" t="s">
        <v>143</v>
      </c>
      <c r="E146" s="166" t="s">
        <v>3</v>
      </c>
      <c r="F146" s="167" t="s">
        <v>313</v>
      </c>
      <c r="H146" s="168">
        <v>2.8079999999999998</v>
      </c>
      <c r="L146" s="165"/>
      <c r="M146" s="169"/>
      <c r="N146" s="170"/>
      <c r="O146" s="170"/>
      <c r="P146" s="170"/>
      <c r="Q146" s="170"/>
      <c r="R146" s="170"/>
      <c r="S146" s="170"/>
      <c r="T146" s="171"/>
      <c r="AT146" s="166" t="s">
        <v>143</v>
      </c>
      <c r="AU146" s="166" t="s">
        <v>84</v>
      </c>
      <c r="AV146" s="12" t="s">
        <v>84</v>
      </c>
      <c r="AW146" s="12" t="s">
        <v>36</v>
      </c>
      <c r="AX146" s="12" t="s">
        <v>82</v>
      </c>
      <c r="AY146" s="166" t="s">
        <v>127</v>
      </c>
    </row>
    <row r="147" s="1" customFormat="1" ht="16.5" customHeight="1">
      <c r="B147" s="148"/>
      <c r="C147" s="149" t="s">
        <v>225</v>
      </c>
      <c r="D147" s="149" t="s">
        <v>130</v>
      </c>
      <c r="E147" s="150" t="s">
        <v>314</v>
      </c>
      <c r="F147" s="151" t="s">
        <v>315</v>
      </c>
      <c r="G147" s="152" t="s">
        <v>147</v>
      </c>
      <c r="H147" s="153">
        <v>2.54</v>
      </c>
      <c r="I147" s="154">
        <v>45.5</v>
      </c>
      <c r="J147" s="154">
        <f>ROUND(I147*H147,2)</f>
        <v>115.56999999999999</v>
      </c>
      <c r="K147" s="151" t="s">
        <v>134</v>
      </c>
      <c r="L147" s="31"/>
      <c r="M147" s="155" t="s">
        <v>3</v>
      </c>
      <c r="N147" s="156" t="s">
        <v>45</v>
      </c>
      <c r="O147" s="157">
        <v>0.17699999999999999</v>
      </c>
      <c r="P147" s="157">
        <f>O147*H147</f>
        <v>0.44957999999999998</v>
      </c>
      <c r="Q147" s="157">
        <v>0</v>
      </c>
      <c r="R147" s="157">
        <f>Q147*H147</f>
        <v>0</v>
      </c>
      <c r="S147" s="157">
        <v>0</v>
      </c>
      <c r="T147" s="158">
        <f>S147*H147</f>
        <v>0</v>
      </c>
      <c r="AR147" s="159" t="s">
        <v>135</v>
      </c>
      <c r="AT147" s="159" t="s">
        <v>130</v>
      </c>
      <c r="AU147" s="159" t="s">
        <v>84</v>
      </c>
      <c r="AY147" s="18" t="s">
        <v>127</v>
      </c>
      <c r="BE147" s="160">
        <f>IF(N147="základní",J147,0)</f>
        <v>115.56999999999999</v>
      </c>
      <c r="BF147" s="160">
        <f>IF(N147="snížená",J147,0)</f>
        <v>0</v>
      </c>
      <c r="BG147" s="160">
        <f>IF(N147="zákl. přenesená",J147,0)</f>
        <v>0</v>
      </c>
      <c r="BH147" s="160">
        <f>IF(N147="sníž. přenesená",J147,0)</f>
        <v>0</v>
      </c>
      <c r="BI147" s="160">
        <f>IF(N147="nulová",J147,0)</f>
        <v>0</v>
      </c>
      <c r="BJ147" s="18" t="s">
        <v>82</v>
      </c>
      <c r="BK147" s="160">
        <f>ROUND(I147*H147,2)</f>
        <v>115.56999999999999</v>
      </c>
      <c r="BL147" s="18" t="s">
        <v>135</v>
      </c>
      <c r="BM147" s="159" t="s">
        <v>316</v>
      </c>
    </row>
    <row r="148" s="1" customFormat="1">
      <c r="B148" s="31"/>
      <c r="D148" s="161" t="s">
        <v>137</v>
      </c>
      <c r="F148" s="162" t="s">
        <v>317</v>
      </c>
      <c r="L148" s="31"/>
      <c r="M148" s="163"/>
      <c r="N148" s="63"/>
      <c r="O148" s="63"/>
      <c r="P148" s="63"/>
      <c r="Q148" s="63"/>
      <c r="R148" s="63"/>
      <c r="S148" s="63"/>
      <c r="T148" s="64"/>
      <c r="AT148" s="18" t="s">
        <v>137</v>
      </c>
      <c r="AU148" s="18" t="s">
        <v>84</v>
      </c>
    </row>
    <row r="149" s="1" customFormat="1">
      <c r="B149" s="31"/>
      <c r="D149" s="161" t="s">
        <v>139</v>
      </c>
      <c r="F149" s="164" t="s">
        <v>318</v>
      </c>
      <c r="L149" s="31"/>
      <c r="M149" s="163"/>
      <c r="N149" s="63"/>
      <c r="O149" s="63"/>
      <c r="P149" s="63"/>
      <c r="Q149" s="63"/>
      <c r="R149" s="63"/>
      <c r="S149" s="63"/>
      <c r="T149" s="64"/>
      <c r="AT149" s="18" t="s">
        <v>139</v>
      </c>
      <c r="AU149" s="18" t="s">
        <v>84</v>
      </c>
    </row>
    <row r="150" s="1" customFormat="1">
      <c r="B150" s="31"/>
      <c r="D150" s="161" t="s">
        <v>141</v>
      </c>
      <c r="F150" s="164" t="s">
        <v>319</v>
      </c>
      <c r="L150" s="31"/>
      <c r="M150" s="163"/>
      <c r="N150" s="63"/>
      <c r="O150" s="63"/>
      <c r="P150" s="63"/>
      <c r="Q150" s="63"/>
      <c r="R150" s="63"/>
      <c r="S150" s="63"/>
      <c r="T150" s="64"/>
      <c r="AT150" s="18" t="s">
        <v>141</v>
      </c>
      <c r="AU150" s="18" t="s">
        <v>84</v>
      </c>
    </row>
    <row r="151" s="12" customFormat="1">
      <c r="B151" s="165"/>
      <c r="D151" s="161" t="s">
        <v>143</v>
      </c>
      <c r="E151" s="166" t="s">
        <v>3</v>
      </c>
      <c r="F151" s="167" t="s">
        <v>320</v>
      </c>
      <c r="H151" s="168">
        <v>2.54</v>
      </c>
      <c r="L151" s="165"/>
      <c r="M151" s="169"/>
      <c r="N151" s="170"/>
      <c r="O151" s="170"/>
      <c r="P151" s="170"/>
      <c r="Q151" s="170"/>
      <c r="R151" s="170"/>
      <c r="S151" s="170"/>
      <c r="T151" s="171"/>
      <c r="AT151" s="166" t="s">
        <v>143</v>
      </c>
      <c r="AU151" s="166" t="s">
        <v>84</v>
      </c>
      <c r="AV151" s="12" t="s">
        <v>84</v>
      </c>
      <c r="AW151" s="12" t="s">
        <v>36</v>
      </c>
      <c r="AX151" s="12" t="s">
        <v>82</v>
      </c>
      <c r="AY151" s="166" t="s">
        <v>127</v>
      </c>
    </row>
    <row r="152" s="1" customFormat="1" ht="16.5" customHeight="1">
      <c r="B152" s="148"/>
      <c r="C152" s="172" t="s">
        <v>234</v>
      </c>
      <c r="D152" s="172" t="s">
        <v>190</v>
      </c>
      <c r="E152" s="173" t="s">
        <v>321</v>
      </c>
      <c r="F152" s="174" t="s">
        <v>322</v>
      </c>
      <c r="G152" s="175" t="s">
        <v>171</v>
      </c>
      <c r="H152" s="176">
        <v>0.68600000000000005</v>
      </c>
      <c r="I152" s="177">
        <v>536</v>
      </c>
      <c r="J152" s="177">
        <f>ROUND(I152*H152,2)</f>
        <v>367.69999999999999</v>
      </c>
      <c r="K152" s="174" t="s">
        <v>134</v>
      </c>
      <c r="L152" s="178"/>
      <c r="M152" s="179" t="s">
        <v>3</v>
      </c>
      <c r="N152" s="180" t="s">
        <v>45</v>
      </c>
      <c r="O152" s="157">
        <v>0</v>
      </c>
      <c r="P152" s="157">
        <f>O152*H152</f>
        <v>0</v>
      </c>
      <c r="Q152" s="157">
        <v>1</v>
      </c>
      <c r="R152" s="157">
        <f>Q152*H152</f>
        <v>0.68600000000000005</v>
      </c>
      <c r="S152" s="157">
        <v>0</v>
      </c>
      <c r="T152" s="158">
        <f>S152*H152</f>
        <v>0</v>
      </c>
      <c r="AR152" s="159" t="s">
        <v>194</v>
      </c>
      <c r="AT152" s="159" t="s">
        <v>190</v>
      </c>
      <c r="AU152" s="159" t="s">
        <v>84</v>
      </c>
      <c r="AY152" s="18" t="s">
        <v>127</v>
      </c>
      <c r="BE152" s="160">
        <f>IF(N152="základní",J152,0)</f>
        <v>367.69999999999999</v>
      </c>
      <c r="BF152" s="160">
        <f>IF(N152="snížená",J152,0)</f>
        <v>0</v>
      </c>
      <c r="BG152" s="160">
        <f>IF(N152="zákl. přenesená",J152,0)</f>
        <v>0</v>
      </c>
      <c r="BH152" s="160">
        <f>IF(N152="sníž. přenesená",J152,0)</f>
        <v>0</v>
      </c>
      <c r="BI152" s="160">
        <f>IF(N152="nulová",J152,0)</f>
        <v>0</v>
      </c>
      <c r="BJ152" s="18" t="s">
        <v>82</v>
      </c>
      <c r="BK152" s="160">
        <f>ROUND(I152*H152,2)</f>
        <v>367.69999999999999</v>
      </c>
      <c r="BL152" s="18" t="s">
        <v>135</v>
      </c>
      <c r="BM152" s="159" t="s">
        <v>323</v>
      </c>
    </row>
    <row r="153" s="1" customFormat="1">
      <c r="B153" s="31"/>
      <c r="D153" s="161" t="s">
        <v>137</v>
      </c>
      <c r="F153" s="162" t="s">
        <v>322</v>
      </c>
      <c r="L153" s="31"/>
      <c r="M153" s="163"/>
      <c r="N153" s="63"/>
      <c r="O153" s="63"/>
      <c r="P153" s="63"/>
      <c r="Q153" s="63"/>
      <c r="R153" s="63"/>
      <c r="S153" s="63"/>
      <c r="T153" s="64"/>
      <c r="AT153" s="18" t="s">
        <v>137</v>
      </c>
      <c r="AU153" s="18" t="s">
        <v>84</v>
      </c>
    </row>
    <row r="154" s="12" customFormat="1">
      <c r="B154" s="165"/>
      <c r="D154" s="161" t="s">
        <v>143</v>
      </c>
      <c r="E154" s="166" t="s">
        <v>3</v>
      </c>
      <c r="F154" s="167" t="s">
        <v>324</v>
      </c>
      <c r="H154" s="168">
        <v>0.68600000000000005</v>
      </c>
      <c r="L154" s="165"/>
      <c r="M154" s="169"/>
      <c r="N154" s="170"/>
      <c r="O154" s="170"/>
      <c r="P154" s="170"/>
      <c r="Q154" s="170"/>
      <c r="R154" s="170"/>
      <c r="S154" s="170"/>
      <c r="T154" s="171"/>
      <c r="AT154" s="166" t="s">
        <v>143</v>
      </c>
      <c r="AU154" s="166" t="s">
        <v>84</v>
      </c>
      <c r="AV154" s="12" t="s">
        <v>84</v>
      </c>
      <c r="AW154" s="12" t="s">
        <v>36</v>
      </c>
      <c r="AX154" s="12" t="s">
        <v>82</v>
      </c>
      <c r="AY154" s="166" t="s">
        <v>127</v>
      </c>
    </row>
    <row r="155" s="1" customFormat="1" ht="16.5" customHeight="1">
      <c r="B155" s="148"/>
      <c r="C155" s="149" t="s">
        <v>325</v>
      </c>
      <c r="D155" s="149" t="s">
        <v>130</v>
      </c>
      <c r="E155" s="150" t="s">
        <v>326</v>
      </c>
      <c r="F155" s="151" t="s">
        <v>327</v>
      </c>
      <c r="G155" s="152" t="s">
        <v>147</v>
      </c>
      <c r="H155" s="153">
        <v>2.54</v>
      </c>
      <c r="I155" s="154">
        <v>18.199999999999999</v>
      </c>
      <c r="J155" s="154">
        <f>ROUND(I155*H155,2)</f>
        <v>46.229999999999997</v>
      </c>
      <c r="K155" s="151" t="s">
        <v>134</v>
      </c>
      <c r="L155" s="31"/>
      <c r="M155" s="155" t="s">
        <v>3</v>
      </c>
      <c r="N155" s="156" t="s">
        <v>45</v>
      </c>
      <c r="O155" s="157">
        <v>0.058000000000000003</v>
      </c>
      <c r="P155" s="157">
        <f>O155*H155</f>
        <v>0.14732000000000001</v>
      </c>
      <c r="Q155" s="157">
        <v>0</v>
      </c>
      <c r="R155" s="157">
        <f>Q155*H155</f>
        <v>0</v>
      </c>
      <c r="S155" s="157">
        <v>0</v>
      </c>
      <c r="T155" s="158">
        <f>S155*H155</f>
        <v>0</v>
      </c>
      <c r="AR155" s="159" t="s">
        <v>135</v>
      </c>
      <c r="AT155" s="159" t="s">
        <v>130</v>
      </c>
      <c r="AU155" s="159" t="s">
        <v>84</v>
      </c>
      <c r="AY155" s="18" t="s">
        <v>127</v>
      </c>
      <c r="BE155" s="160">
        <f>IF(N155="základní",J155,0)</f>
        <v>46.229999999999997</v>
      </c>
      <c r="BF155" s="160">
        <f>IF(N155="snížená",J155,0)</f>
        <v>0</v>
      </c>
      <c r="BG155" s="160">
        <f>IF(N155="zákl. přenesená",J155,0)</f>
        <v>0</v>
      </c>
      <c r="BH155" s="160">
        <f>IF(N155="sníž. přenesená",J155,0)</f>
        <v>0</v>
      </c>
      <c r="BI155" s="160">
        <f>IF(N155="nulová",J155,0)</f>
        <v>0</v>
      </c>
      <c r="BJ155" s="18" t="s">
        <v>82</v>
      </c>
      <c r="BK155" s="160">
        <f>ROUND(I155*H155,2)</f>
        <v>46.229999999999997</v>
      </c>
      <c r="BL155" s="18" t="s">
        <v>135</v>
      </c>
      <c r="BM155" s="159" t="s">
        <v>328</v>
      </c>
    </row>
    <row r="156" s="1" customFormat="1">
      <c r="B156" s="31"/>
      <c r="D156" s="161" t="s">
        <v>137</v>
      </c>
      <c r="F156" s="162" t="s">
        <v>329</v>
      </c>
      <c r="L156" s="31"/>
      <c r="M156" s="163"/>
      <c r="N156" s="63"/>
      <c r="O156" s="63"/>
      <c r="P156" s="63"/>
      <c r="Q156" s="63"/>
      <c r="R156" s="63"/>
      <c r="S156" s="63"/>
      <c r="T156" s="64"/>
      <c r="AT156" s="18" t="s">
        <v>137</v>
      </c>
      <c r="AU156" s="18" t="s">
        <v>84</v>
      </c>
    </row>
    <row r="157" s="1" customFormat="1">
      <c r="B157" s="31"/>
      <c r="D157" s="161" t="s">
        <v>139</v>
      </c>
      <c r="F157" s="164" t="s">
        <v>330</v>
      </c>
      <c r="L157" s="31"/>
      <c r="M157" s="163"/>
      <c r="N157" s="63"/>
      <c r="O157" s="63"/>
      <c r="P157" s="63"/>
      <c r="Q157" s="63"/>
      <c r="R157" s="63"/>
      <c r="S157" s="63"/>
      <c r="T157" s="64"/>
      <c r="AT157" s="18" t="s">
        <v>139</v>
      </c>
      <c r="AU157" s="18" t="s">
        <v>84</v>
      </c>
    </row>
    <row r="158" s="12" customFormat="1">
      <c r="B158" s="165"/>
      <c r="D158" s="161" t="s">
        <v>143</v>
      </c>
      <c r="E158" s="166" t="s">
        <v>3</v>
      </c>
      <c r="F158" s="167" t="s">
        <v>320</v>
      </c>
      <c r="H158" s="168">
        <v>2.54</v>
      </c>
      <c r="L158" s="165"/>
      <c r="M158" s="169"/>
      <c r="N158" s="170"/>
      <c r="O158" s="170"/>
      <c r="P158" s="170"/>
      <c r="Q158" s="170"/>
      <c r="R158" s="170"/>
      <c r="S158" s="170"/>
      <c r="T158" s="171"/>
      <c r="AT158" s="166" t="s">
        <v>143</v>
      </c>
      <c r="AU158" s="166" t="s">
        <v>84</v>
      </c>
      <c r="AV158" s="12" t="s">
        <v>84</v>
      </c>
      <c r="AW158" s="12" t="s">
        <v>36</v>
      </c>
      <c r="AX158" s="12" t="s">
        <v>82</v>
      </c>
      <c r="AY158" s="166" t="s">
        <v>127</v>
      </c>
    </row>
    <row r="159" s="1" customFormat="1" ht="16.5" customHeight="1">
      <c r="B159" s="148"/>
      <c r="C159" s="172" t="s">
        <v>9</v>
      </c>
      <c r="D159" s="172" t="s">
        <v>190</v>
      </c>
      <c r="E159" s="173" t="s">
        <v>331</v>
      </c>
      <c r="F159" s="174" t="s">
        <v>332</v>
      </c>
      <c r="G159" s="175" t="s">
        <v>182</v>
      </c>
      <c r="H159" s="176">
        <v>0.064000000000000001</v>
      </c>
      <c r="I159" s="177">
        <v>90.900000000000006</v>
      </c>
      <c r="J159" s="177">
        <f>ROUND(I159*H159,2)</f>
        <v>5.8200000000000003</v>
      </c>
      <c r="K159" s="174" t="s">
        <v>134</v>
      </c>
      <c r="L159" s="178"/>
      <c r="M159" s="179" t="s">
        <v>3</v>
      </c>
      <c r="N159" s="180" t="s">
        <v>45</v>
      </c>
      <c r="O159" s="157">
        <v>0</v>
      </c>
      <c r="P159" s="157">
        <f>O159*H159</f>
        <v>0</v>
      </c>
      <c r="Q159" s="157">
        <v>0.001</v>
      </c>
      <c r="R159" s="157">
        <f>Q159*H159</f>
        <v>6.3999999999999997E-05</v>
      </c>
      <c r="S159" s="157">
        <v>0</v>
      </c>
      <c r="T159" s="158">
        <f>S159*H159</f>
        <v>0</v>
      </c>
      <c r="AR159" s="159" t="s">
        <v>194</v>
      </c>
      <c r="AT159" s="159" t="s">
        <v>190</v>
      </c>
      <c r="AU159" s="159" t="s">
        <v>84</v>
      </c>
      <c r="AY159" s="18" t="s">
        <v>127</v>
      </c>
      <c r="BE159" s="160">
        <f>IF(N159="základní",J159,0)</f>
        <v>5.8200000000000003</v>
      </c>
      <c r="BF159" s="160">
        <f>IF(N159="snížená",J159,0)</f>
        <v>0</v>
      </c>
      <c r="BG159" s="160">
        <f>IF(N159="zákl. přenesená",J159,0)</f>
        <v>0</v>
      </c>
      <c r="BH159" s="160">
        <f>IF(N159="sníž. přenesená",J159,0)</f>
        <v>0</v>
      </c>
      <c r="BI159" s="160">
        <f>IF(N159="nulová",J159,0)</f>
        <v>0</v>
      </c>
      <c r="BJ159" s="18" t="s">
        <v>82</v>
      </c>
      <c r="BK159" s="160">
        <f>ROUND(I159*H159,2)</f>
        <v>5.8200000000000003</v>
      </c>
      <c r="BL159" s="18" t="s">
        <v>135</v>
      </c>
      <c r="BM159" s="159" t="s">
        <v>333</v>
      </c>
    </row>
    <row r="160" s="1" customFormat="1">
      <c r="B160" s="31"/>
      <c r="D160" s="161" t="s">
        <v>137</v>
      </c>
      <c r="F160" s="162" t="s">
        <v>332</v>
      </c>
      <c r="L160" s="31"/>
      <c r="M160" s="163"/>
      <c r="N160" s="63"/>
      <c r="O160" s="63"/>
      <c r="P160" s="63"/>
      <c r="Q160" s="63"/>
      <c r="R160" s="63"/>
      <c r="S160" s="63"/>
      <c r="T160" s="64"/>
      <c r="AT160" s="18" t="s">
        <v>137</v>
      </c>
      <c r="AU160" s="18" t="s">
        <v>84</v>
      </c>
    </row>
    <row r="161" s="12" customFormat="1">
      <c r="B161" s="165"/>
      <c r="D161" s="161" t="s">
        <v>143</v>
      </c>
      <c r="F161" s="167" t="s">
        <v>334</v>
      </c>
      <c r="H161" s="168">
        <v>0.064000000000000001</v>
      </c>
      <c r="L161" s="165"/>
      <c r="M161" s="169"/>
      <c r="N161" s="170"/>
      <c r="O161" s="170"/>
      <c r="P161" s="170"/>
      <c r="Q161" s="170"/>
      <c r="R161" s="170"/>
      <c r="S161" s="170"/>
      <c r="T161" s="171"/>
      <c r="AT161" s="166" t="s">
        <v>143</v>
      </c>
      <c r="AU161" s="166" t="s">
        <v>84</v>
      </c>
      <c r="AV161" s="12" t="s">
        <v>84</v>
      </c>
      <c r="AW161" s="12" t="s">
        <v>4</v>
      </c>
      <c r="AX161" s="12" t="s">
        <v>82</v>
      </c>
      <c r="AY161" s="166" t="s">
        <v>127</v>
      </c>
    </row>
    <row r="162" s="1" customFormat="1" ht="16.5" customHeight="1">
      <c r="B162" s="148"/>
      <c r="C162" s="149" t="s">
        <v>183</v>
      </c>
      <c r="D162" s="149" t="s">
        <v>130</v>
      </c>
      <c r="E162" s="150" t="s">
        <v>335</v>
      </c>
      <c r="F162" s="151" t="s">
        <v>336</v>
      </c>
      <c r="G162" s="152" t="s">
        <v>147</v>
      </c>
      <c r="H162" s="153">
        <v>5.2400000000000002</v>
      </c>
      <c r="I162" s="154">
        <v>806.88999999999999</v>
      </c>
      <c r="J162" s="154">
        <f>ROUND(I162*H162,2)</f>
        <v>4228.1000000000004</v>
      </c>
      <c r="K162" s="151" t="s">
        <v>3</v>
      </c>
      <c r="L162" s="31"/>
      <c r="M162" s="155" t="s">
        <v>3</v>
      </c>
      <c r="N162" s="156" t="s">
        <v>45</v>
      </c>
      <c r="O162" s="157">
        <v>0.44500000000000001</v>
      </c>
      <c r="P162" s="157">
        <f>O162*H162</f>
        <v>2.3318000000000003</v>
      </c>
      <c r="Q162" s="157">
        <v>0.036131999999999997</v>
      </c>
      <c r="R162" s="157">
        <f>Q162*H162</f>
        <v>0.18933168</v>
      </c>
      <c r="S162" s="157">
        <v>0</v>
      </c>
      <c r="T162" s="158">
        <f>S162*H162</f>
        <v>0</v>
      </c>
      <c r="AR162" s="159" t="s">
        <v>135</v>
      </c>
      <c r="AT162" s="159" t="s">
        <v>130</v>
      </c>
      <c r="AU162" s="159" t="s">
        <v>84</v>
      </c>
      <c r="AY162" s="18" t="s">
        <v>127</v>
      </c>
      <c r="BE162" s="160">
        <f>IF(N162="základní",J162,0)</f>
        <v>4228.1000000000004</v>
      </c>
      <c r="BF162" s="160">
        <f>IF(N162="snížená",J162,0)</f>
        <v>0</v>
      </c>
      <c r="BG162" s="160">
        <f>IF(N162="zákl. přenesená",J162,0)</f>
        <v>0</v>
      </c>
      <c r="BH162" s="160">
        <f>IF(N162="sníž. přenesená",J162,0)</f>
        <v>0</v>
      </c>
      <c r="BI162" s="160">
        <f>IF(N162="nulová",J162,0)</f>
        <v>0</v>
      </c>
      <c r="BJ162" s="18" t="s">
        <v>82</v>
      </c>
      <c r="BK162" s="160">
        <f>ROUND(I162*H162,2)</f>
        <v>4228.1000000000004</v>
      </c>
      <c r="BL162" s="18" t="s">
        <v>135</v>
      </c>
      <c r="BM162" s="159" t="s">
        <v>337</v>
      </c>
    </row>
    <row r="163" s="1" customFormat="1">
      <c r="B163" s="31"/>
      <c r="D163" s="161" t="s">
        <v>137</v>
      </c>
      <c r="F163" s="162" t="s">
        <v>336</v>
      </c>
      <c r="L163" s="31"/>
      <c r="M163" s="163"/>
      <c r="N163" s="63"/>
      <c r="O163" s="63"/>
      <c r="P163" s="63"/>
      <c r="Q163" s="63"/>
      <c r="R163" s="63"/>
      <c r="S163" s="63"/>
      <c r="T163" s="64"/>
      <c r="AT163" s="18" t="s">
        <v>137</v>
      </c>
      <c r="AU163" s="18" t="s">
        <v>84</v>
      </c>
    </row>
    <row r="164" s="1" customFormat="1">
      <c r="B164" s="31"/>
      <c r="D164" s="161" t="s">
        <v>141</v>
      </c>
      <c r="F164" s="164" t="s">
        <v>338</v>
      </c>
      <c r="L164" s="31"/>
      <c r="M164" s="163"/>
      <c r="N164" s="63"/>
      <c r="O164" s="63"/>
      <c r="P164" s="63"/>
      <c r="Q164" s="63"/>
      <c r="R164" s="63"/>
      <c r="S164" s="63"/>
      <c r="T164" s="64"/>
      <c r="AT164" s="18" t="s">
        <v>141</v>
      </c>
      <c r="AU164" s="18" t="s">
        <v>84</v>
      </c>
    </row>
    <row r="165" s="12" customFormat="1">
      <c r="B165" s="165"/>
      <c r="D165" s="161" t="s">
        <v>143</v>
      </c>
      <c r="E165" s="166" t="s">
        <v>3</v>
      </c>
      <c r="F165" s="167" t="s">
        <v>339</v>
      </c>
      <c r="H165" s="168">
        <v>5.2400000000000002</v>
      </c>
      <c r="L165" s="165"/>
      <c r="M165" s="169"/>
      <c r="N165" s="170"/>
      <c r="O165" s="170"/>
      <c r="P165" s="170"/>
      <c r="Q165" s="170"/>
      <c r="R165" s="170"/>
      <c r="S165" s="170"/>
      <c r="T165" s="171"/>
      <c r="AT165" s="166" t="s">
        <v>143</v>
      </c>
      <c r="AU165" s="166" t="s">
        <v>84</v>
      </c>
      <c r="AV165" s="12" t="s">
        <v>84</v>
      </c>
      <c r="AW165" s="12" t="s">
        <v>36</v>
      </c>
      <c r="AX165" s="12" t="s">
        <v>82</v>
      </c>
      <c r="AY165" s="166" t="s">
        <v>127</v>
      </c>
    </row>
    <row r="166" s="1" customFormat="1" ht="16.5" customHeight="1">
      <c r="B166" s="148"/>
      <c r="C166" s="149" t="s">
        <v>340</v>
      </c>
      <c r="D166" s="149" t="s">
        <v>130</v>
      </c>
      <c r="E166" s="150" t="s">
        <v>341</v>
      </c>
      <c r="F166" s="151" t="s">
        <v>342</v>
      </c>
      <c r="G166" s="152" t="s">
        <v>133</v>
      </c>
      <c r="H166" s="153">
        <v>15.19</v>
      </c>
      <c r="I166" s="154">
        <v>1076.5999999999999</v>
      </c>
      <c r="J166" s="154">
        <f>ROUND(I166*H166,2)</f>
        <v>16353.549999999999</v>
      </c>
      <c r="K166" s="151" t="s">
        <v>3</v>
      </c>
      <c r="L166" s="31"/>
      <c r="M166" s="155" t="s">
        <v>3</v>
      </c>
      <c r="N166" s="156" t="s">
        <v>45</v>
      </c>
      <c r="O166" s="157">
        <v>0.20000000000000001</v>
      </c>
      <c r="P166" s="157">
        <f>O166*H166</f>
        <v>3.0380000000000003</v>
      </c>
      <c r="Q166" s="157">
        <v>0</v>
      </c>
      <c r="R166" s="157">
        <f>Q166*H166</f>
        <v>0</v>
      </c>
      <c r="S166" s="157">
        <v>0</v>
      </c>
      <c r="T166" s="158">
        <f>S166*H166</f>
        <v>0</v>
      </c>
      <c r="AR166" s="159" t="s">
        <v>135</v>
      </c>
      <c r="AT166" s="159" t="s">
        <v>130</v>
      </c>
      <c r="AU166" s="159" t="s">
        <v>84</v>
      </c>
      <c r="AY166" s="18" t="s">
        <v>127</v>
      </c>
      <c r="BE166" s="160">
        <f>IF(N166="základní",J166,0)</f>
        <v>16353.549999999999</v>
      </c>
      <c r="BF166" s="160">
        <f>IF(N166="snížená",J166,0)</f>
        <v>0</v>
      </c>
      <c r="BG166" s="160">
        <f>IF(N166="zákl. přenesená",J166,0)</f>
        <v>0</v>
      </c>
      <c r="BH166" s="160">
        <f>IF(N166="sníž. přenesená",J166,0)</f>
        <v>0</v>
      </c>
      <c r="BI166" s="160">
        <f>IF(N166="nulová",J166,0)</f>
        <v>0</v>
      </c>
      <c r="BJ166" s="18" t="s">
        <v>82</v>
      </c>
      <c r="BK166" s="160">
        <f>ROUND(I166*H166,2)</f>
        <v>16353.549999999999</v>
      </c>
      <c r="BL166" s="18" t="s">
        <v>135</v>
      </c>
      <c r="BM166" s="159" t="s">
        <v>343</v>
      </c>
    </row>
    <row r="167" s="1" customFormat="1">
      <c r="B167" s="31"/>
      <c r="D167" s="161" t="s">
        <v>137</v>
      </c>
      <c r="F167" s="162" t="s">
        <v>342</v>
      </c>
      <c r="L167" s="31"/>
      <c r="M167" s="163"/>
      <c r="N167" s="63"/>
      <c r="O167" s="63"/>
      <c r="P167" s="63"/>
      <c r="Q167" s="63"/>
      <c r="R167" s="63"/>
      <c r="S167" s="63"/>
      <c r="T167" s="64"/>
      <c r="AT167" s="18" t="s">
        <v>137</v>
      </c>
      <c r="AU167" s="18" t="s">
        <v>84</v>
      </c>
    </row>
    <row r="168" s="12" customFormat="1">
      <c r="B168" s="165"/>
      <c r="D168" s="161" t="s">
        <v>143</v>
      </c>
      <c r="E168" s="166" t="s">
        <v>3</v>
      </c>
      <c r="F168" s="167" t="s">
        <v>280</v>
      </c>
      <c r="H168" s="168">
        <v>11.83</v>
      </c>
      <c r="L168" s="165"/>
      <c r="M168" s="169"/>
      <c r="N168" s="170"/>
      <c r="O168" s="170"/>
      <c r="P168" s="170"/>
      <c r="Q168" s="170"/>
      <c r="R168" s="170"/>
      <c r="S168" s="170"/>
      <c r="T168" s="171"/>
      <c r="AT168" s="166" t="s">
        <v>143</v>
      </c>
      <c r="AU168" s="166" t="s">
        <v>84</v>
      </c>
      <c r="AV168" s="12" t="s">
        <v>84</v>
      </c>
      <c r="AW168" s="12" t="s">
        <v>36</v>
      </c>
      <c r="AX168" s="12" t="s">
        <v>74</v>
      </c>
      <c r="AY168" s="166" t="s">
        <v>127</v>
      </c>
    </row>
    <row r="169" s="12" customFormat="1">
      <c r="B169" s="165"/>
      <c r="D169" s="161" t="s">
        <v>143</v>
      </c>
      <c r="E169" s="166" t="s">
        <v>3</v>
      </c>
      <c r="F169" s="167" t="s">
        <v>281</v>
      </c>
      <c r="H169" s="168">
        <v>3.6800000000000002</v>
      </c>
      <c r="L169" s="165"/>
      <c r="M169" s="169"/>
      <c r="N169" s="170"/>
      <c r="O169" s="170"/>
      <c r="P169" s="170"/>
      <c r="Q169" s="170"/>
      <c r="R169" s="170"/>
      <c r="S169" s="170"/>
      <c r="T169" s="171"/>
      <c r="AT169" s="166" t="s">
        <v>143</v>
      </c>
      <c r="AU169" s="166" t="s">
        <v>84</v>
      </c>
      <c r="AV169" s="12" t="s">
        <v>84</v>
      </c>
      <c r="AW169" s="12" t="s">
        <v>36</v>
      </c>
      <c r="AX169" s="12" t="s">
        <v>74</v>
      </c>
      <c r="AY169" s="166" t="s">
        <v>127</v>
      </c>
    </row>
    <row r="170" s="12" customFormat="1">
      <c r="B170" s="165"/>
      <c r="D170" s="161" t="s">
        <v>143</v>
      </c>
      <c r="E170" s="166" t="s">
        <v>3</v>
      </c>
      <c r="F170" s="167" t="s">
        <v>282</v>
      </c>
      <c r="H170" s="168">
        <v>2.3100000000000001</v>
      </c>
      <c r="L170" s="165"/>
      <c r="M170" s="169"/>
      <c r="N170" s="170"/>
      <c r="O170" s="170"/>
      <c r="P170" s="170"/>
      <c r="Q170" s="170"/>
      <c r="R170" s="170"/>
      <c r="S170" s="170"/>
      <c r="T170" s="171"/>
      <c r="AT170" s="166" t="s">
        <v>143</v>
      </c>
      <c r="AU170" s="166" t="s">
        <v>84</v>
      </c>
      <c r="AV170" s="12" t="s">
        <v>84</v>
      </c>
      <c r="AW170" s="12" t="s">
        <v>36</v>
      </c>
      <c r="AX170" s="12" t="s">
        <v>74</v>
      </c>
      <c r="AY170" s="166" t="s">
        <v>127</v>
      </c>
    </row>
    <row r="171" s="14" customFormat="1">
      <c r="B171" s="191"/>
      <c r="D171" s="161" t="s">
        <v>143</v>
      </c>
      <c r="E171" s="192" t="s">
        <v>3</v>
      </c>
      <c r="F171" s="193" t="s">
        <v>344</v>
      </c>
      <c r="H171" s="194">
        <v>17.82</v>
      </c>
      <c r="L171" s="191"/>
      <c r="M171" s="195"/>
      <c r="N171" s="196"/>
      <c r="O171" s="196"/>
      <c r="P171" s="196"/>
      <c r="Q171" s="196"/>
      <c r="R171" s="196"/>
      <c r="S171" s="196"/>
      <c r="T171" s="197"/>
      <c r="AT171" s="192" t="s">
        <v>143</v>
      </c>
      <c r="AU171" s="192" t="s">
        <v>84</v>
      </c>
      <c r="AV171" s="14" t="s">
        <v>128</v>
      </c>
      <c r="AW171" s="14" t="s">
        <v>36</v>
      </c>
      <c r="AX171" s="14" t="s">
        <v>74</v>
      </c>
      <c r="AY171" s="192" t="s">
        <v>127</v>
      </c>
    </row>
    <row r="172" s="12" customFormat="1">
      <c r="B172" s="165"/>
      <c r="D172" s="161" t="s">
        <v>143</v>
      </c>
      <c r="E172" s="166" t="s">
        <v>3</v>
      </c>
      <c r="F172" s="167" t="s">
        <v>345</v>
      </c>
      <c r="H172" s="168">
        <v>-2.6299999999999999</v>
      </c>
      <c r="L172" s="165"/>
      <c r="M172" s="169"/>
      <c r="N172" s="170"/>
      <c r="O172" s="170"/>
      <c r="P172" s="170"/>
      <c r="Q172" s="170"/>
      <c r="R172" s="170"/>
      <c r="S172" s="170"/>
      <c r="T172" s="171"/>
      <c r="AT172" s="166" t="s">
        <v>143</v>
      </c>
      <c r="AU172" s="166" t="s">
        <v>84</v>
      </c>
      <c r="AV172" s="12" t="s">
        <v>84</v>
      </c>
      <c r="AW172" s="12" t="s">
        <v>36</v>
      </c>
      <c r="AX172" s="12" t="s">
        <v>74</v>
      </c>
      <c r="AY172" s="166" t="s">
        <v>127</v>
      </c>
    </row>
    <row r="173" s="13" customFormat="1">
      <c r="B173" s="181"/>
      <c r="D173" s="161" t="s">
        <v>143</v>
      </c>
      <c r="E173" s="182" t="s">
        <v>3</v>
      </c>
      <c r="F173" s="183" t="s">
        <v>206</v>
      </c>
      <c r="H173" s="184">
        <v>15.19</v>
      </c>
      <c r="L173" s="181"/>
      <c r="M173" s="185"/>
      <c r="N173" s="186"/>
      <c r="O173" s="186"/>
      <c r="P173" s="186"/>
      <c r="Q173" s="186"/>
      <c r="R173" s="186"/>
      <c r="S173" s="186"/>
      <c r="T173" s="187"/>
      <c r="AT173" s="182" t="s">
        <v>143</v>
      </c>
      <c r="AU173" s="182" t="s">
        <v>84</v>
      </c>
      <c r="AV173" s="13" t="s">
        <v>135</v>
      </c>
      <c r="AW173" s="13" t="s">
        <v>36</v>
      </c>
      <c r="AX173" s="13" t="s">
        <v>82</v>
      </c>
      <c r="AY173" s="182" t="s">
        <v>127</v>
      </c>
    </row>
    <row r="174" s="1" customFormat="1" ht="16.5" customHeight="1">
      <c r="B174" s="148"/>
      <c r="C174" s="149" t="s">
        <v>346</v>
      </c>
      <c r="D174" s="149" t="s">
        <v>130</v>
      </c>
      <c r="E174" s="150" t="s">
        <v>347</v>
      </c>
      <c r="F174" s="151" t="s">
        <v>348</v>
      </c>
      <c r="G174" s="152" t="s">
        <v>133</v>
      </c>
      <c r="H174" s="153">
        <v>2.23</v>
      </c>
      <c r="I174" s="154">
        <v>1408.2000000000001</v>
      </c>
      <c r="J174" s="154">
        <f>ROUND(I174*H174,2)</f>
        <v>3140.29</v>
      </c>
      <c r="K174" s="151" t="s">
        <v>3</v>
      </c>
      <c r="L174" s="31"/>
      <c r="M174" s="155" t="s">
        <v>3</v>
      </c>
      <c r="N174" s="156" t="s">
        <v>45</v>
      </c>
      <c r="O174" s="157">
        <v>0.25</v>
      </c>
      <c r="P174" s="157">
        <f>O174*H174</f>
        <v>0.5575</v>
      </c>
      <c r="Q174" s="157">
        <v>0</v>
      </c>
      <c r="R174" s="157">
        <f>Q174*H174</f>
        <v>0</v>
      </c>
      <c r="S174" s="157">
        <v>0</v>
      </c>
      <c r="T174" s="158">
        <f>S174*H174</f>
        <v>0</v>
      </c>
      <c r="AR174" s="159" t="s">
        <v>135</v>
      </c>
      <c r="AT174" s="159" t="s">
        <v>130</v>
      </c>
      <c r="AU174" s="159" t="s">
        <v>84</v>
      </c>
      <c r="AY174" s="18" t="s">
        <v>127</v>
      </c>
      <c r="BE174" s="160">
        <f>IF(N174="základní",J174,0)</f>
        <v>3140.29</v>
      </c>
      <c r="BF174" s="160">
        <f>IF(N174="snížená",J174,0)</f>
        <v>0</v>
      </c>
      <c r="BG174" s="160">
        <f>IF(N174="zákl. přenesená",J174,0)</f>
        <v>0</v>
      </c>
      <c r="BH174" s="160">
        <f>IF(N174="sníž. přenesená",J174,0)</f>
        <v>0</v>
      </c>
      <c r="BI174" s="160">
        <f>IF(N174="nulová",J174,0)</f>
        <v>0</v>
      </c>
      <c r="BJ174" s="18" t="s">
        <v>82</v>
      </c>
      <c r="BK174" s="160">
        <f>ROUND(I174*H174,2)</f>
        <v>3140.29</v>
      </c>
      <c r="BL174" s="18" t="s">
        <v>135</v>
      </c>
      <c r="BM174" s="159" t="s">
        <v>349</v>
      </c>
    </row>
    <row r="175" s="1" customFormat="1">
      <c r="B175" s="31"/>
      <c r="D175" s="161" t="s">
        <v>137</v>
      </c>
      <c r="F175" s="162" t="s">
        <v>348</v>
      </c>
      <c r="L175" s="31"/>
      <c r="M175" s="163"/>
      <c r="N175" s="63"/>
      <c r="O175" s="63"/>
      <c r="P175" s="63"/>
      <c r="Q175" s="63"/>
      <c r="R175" s="63"/>
      <c r="S175" s="63"/>
      <c r="T175" s="64"/>
      <c r="AT175" s="18" t="s">
        <v>137</v>
      </c>
      <c r="AU175" s="18" t="s">
        <v>84</v>
      </c>
    </row>
    <row r="176" s="1" customFormat="1">
      <c r="B176" s="31"/>
      <c r="D176" s="161" t="s">
        <v>139</v>
      </c>
      <c r="F176" s="164" t="s">
        <v>291</v>
      </c>
      <c r="L176" s="31"/>
      <c r="M176" s="163"/>
      <c r="N176" s="63"/>
      <c r="O176" s="63"/>
      <c r="P176" s="63"/>
      <c r="Q176" s="63"/>
      <c r="R176" s="63"/>
      <c r="S176" s="63"/>
      <c r="T176" s="64"/>
      <c r="AT176" s="18" t="s">
        <v>139</v>
      </c>
      <c r="AU176" s="18" t="s">
        <v>84</v>
      </c>
    </row>
    <row r="177" s="1" customFormat="1">
      <c r="B177" s="31"/>
      <c r="D177" s="161" t="s">
        <v>141</v>
      </c>
      <c r="F177" s="164" t="s">
        <v>273</v>
      </c>
      <c r="L177" s="31"/>
      <c r="M177" s="163"/>
      <c r="N177" s="63"/>
      <c r="O177" s="63"/>
      <c r="P177" s="63"/>
      <c r="Q177" s="63"/>
      <c r="R177" s="63"/>
      <c r="S177" s="63"/>
      <c r="T177" s="64"/>
      <c r="AT177" s="18" t="s">
        <v>141</v>
      </c>
      <c r="AU177" s="18" t="s">
        <v>84</v>
      </c>
    </row>
    <row r="178" s="12" customFormat="1">
      <c r="B178" s="165"/>
      <c r="D178" s="161" t="s">
        <v>143</v>
      </c>
      <c r="E178" s="166" t="s">
        <v>3</v>
      </c>
      <c r="F178" s="167" t="s">
        <v>274</v>
      </c>
      <c r="H178" s="168">
        <v>2.23</v>
      </c>
      <c r="L178" s="165"/>
      <c r="M178" s="169"/>
      <c r="N178" s="170"/>
      <c r="O178" s="170"/>
      <c r="P178" s="170"/>
      <c r="Q178" s="170"/>
      <c r="R178" s="170"/>
      <c r="S178" s="170"/>
      <c r="T178" s="171"/>
      <c r="AT178" s="166" t="s">
        <v>143</v>
      </c>
      <c r="AU178" s="166" t="s">
        <v>84</v>
      </c>
      <c r="AV178" s="12" t="s">
        <v>84</v>
      </c>
      <c r="AW178" s="12" t="s">
        <v>36</v>
      </c>
      <c r="AX178" s="12" t="s">
        <v>82</v>
      </c>
      <c r="AY178" s="166" t="s">
        <v>127</v>
      </c>
    </row>
    <row r="179" s="11" customFormat="1" ht="22.8" customHeight="1">
      <c r="B179" s="136"/>
      <c r="D179" s="137" t="s">
        <v>73</v>
      </c>
      <c r="E179" s="146" t="s">
        <v>84</v>
      </c>
      <c r="F179" s="146" t="s">
        <v>350</v>
      </c>
      <c r="J179" s="147">
        <f>BK179</f>
        <v>5288.1700000000001</v>
      </c>
      <c r="L179" s="136"/>
      <c r="M179" s="140"/>
      <c r="N179" s="141"/>
      <c r="O179" s="141"/>
      <c r="P179" s="142">
        <f>SUM(P180:P187)</f>
        <v>4.8036000000000003</v>
      </c>
      <c r="Q179" s="141"/>
      <c r="R179" s="142">
        <f>SUM(R180:R187)</f>
        <v>2.02</v>
      </c>
      <c r="S179" s="141"/>
      <c r="T179" s="143">
        <f>SUM(T180:T187)</f>
        <v>0</v>
      </c>
      <c r="AR179" s="137" t="s">
        <v>82</v>
      </c>
      <c r="AT179" s="144" t="s">
        <v>73</v>
      </c>
      <c r="AU179" s="144" t="s">
        <v>82</v>
      </c>
      <c r="AY179" s="137" t="s">
        <v>127</v>
      </c>
      <c r="BK179" s="145">
        <f>SUM(BK180:BK187)</f>
        <v>5288.1700000000001</v>
      </c>
    </row>
    <row r="180" s="1" customFormat="1" ht="16.5" customHeight="1">
      <c r="B180" s="148"/>
      <c r="C180" s="149" t="s">
        <v>351</v>
      </c>
      <c r="D180" s="149" t="s">
        <v>130</v>
      </c>
      <c r="E180" s="150" t="s">
        <v>352</v>
      </c>
      <c r="F180" s="151" t="s">
        <v>353</v>
      </c>
      <c r="G180" s="152" t="s">
        <v>147</v>
      </c>
      <c r="H180" s="153">
        <v>8.0899999999999999</v>
      </c>
      <c r="I180" s="154">
        <v>35.619999999999997</v>
      </c>
      <c r="J180" s="154">
        <f>ROUND(I180*H180,2)</f>
        <v>288.17000000000002</v>
      </c>
      <c r="K180" s="151" t="s">
        <v>3</v>
      </c>
      <c r="L180" s="31"/>
      <c r="M180" s="155" t="s">
        <v>3</v>
      </c>
      <c r="N180" s="156" t="s">
        <v>45</v>
      </c>
      <c r="O180" s="157">
        <v>0.040000000000000001</v>
      </c>
      <c r="P180" s="157">
        <f>O180*H180</f>
        <v>0.3236</v>
      </c>
      <c r="Q180" s="157">
        <v>0</v>
      </c>
      <c r="R180" s="157">
        <f>Q180*H180</f>
        <v>0</v>
      </c>
      <c r="S180" s="157">
        <v>0</v>
      </c>
      <c r="T180" s="158">
        <f>S180*H180</f>
        <v>0</v>
      </c>
      <c r="AR180" s="159" t="s">
        <v>135</v>
      </c>
      <c r="AT180" s="159" t="s">
        <v>130</v>
      </c>
      <c r="AU180" s="159" t="s">
        <v>84</v>
      </c>
      <c r="AY180" s="18" t="s">
        <v>127</v>
      </c>
      <c r="BE180" s="160">
        <f>IF(N180="základní",J180,0)</f>
        <v>288.17000000000002</v>
      </c>
      <c r="BF180" s="160">
        <f>IF(N180="snížená",J180,0)</f>
        <v>0</v>
      </c>
      <c r="BG180" s="160">
        <f>IF(N180="zákl. přenesená",J180,0)</f>
        <v>0</v>
      </c>
      <c r="BH180" s="160">
        <f>IF(N180="sníž. přenesená",J180,0)</f>
        <v>0</v>
      </c>
      <c r="BI180" s="160">
        <f>IF(N180="nulová",J180,0)</f>
        <v>0</v>
      </c>
      <c r="BJ180" s="18" t="s">
        <v>82</v>
      </c>
      <c r="BK180" s="160">
        <f>ROUND(I180*H180,2)</f>
        <v>288.17000000000002</v>
      </c>
      <c r="BL180" s="18" t="s">
        <v>135</v>
      </c>
      <c r="BM180" s="159" t="s">
        <v>354</v>
      </c>
    </row>
    <row r="181" s="1" customFormat="1">
      <c r="B181" s="31"/>
      <c r="D181" s="161" t="s">
        <v>137</v>
      </c>
      <c r="F181" s="162" t="s">
        <v>353</v>
      </c>
      <c r="L181" s="31"/>
      <c r="M181" s="163"/>
      <c r="N181" s="63"/>
      <c r="O181" s="63"/>
      <c r="P181" s="63"/>
      <c r="Q181" s="63"/>
      <c r="R181" s="63"/>
      <c r="S181" s="63"/>
      <c r="T181" s="64"/>
      <c r="AT181" s="18" t="s">
        <v>137</v>
      </c>
      <c r="AU181" s="18" t="s">
        <v>84</v>
      </c>
    </row>
    <row r="182" s="1" customFormat="1">
      <c r="B182" s="31"/>
      <c r="D182" s="161" t="s">
        <v>139</v>
      </c>
      <c r="F182" s="164" t="s">
        <v>355</v>
      </c>
      <c r="L182" s="31"/>
      <c r="M182" s="163"/>
      <c r="N182" s="63"/>
      <c r="O182" s="63"/>
      <c r="P182" s="63"/>
      <c r="Q182" s="63"/>
      <c r="R182" s="63"/>
      <c r="S182" s="63"/>
      <c r="T182" s="64"/>
      <c r="AT182" s="18" t="s">
        <v>139</v>
      </c>
      <c r="AU182" s="18" t="s">
        <v>84</v>
      </c>
    </row>
    <row r="183" s="1" customFormat="1">
      <c r="B183" s="31"/>
      <c r="D183" s="161" t="s">
        <v>141</v>
      </c>
      <c r="F183" s="164" t="s">
        <v>356</v>
      </c>
      <c r="L183" s="31"/>
      <c r="M183" s="163"/>
      <c r="N183" s="63"/>
      <c r="O183" s="63"/>
      <c r="P183" s="63"/>
      <c r="Q183" s="63"/>
      <c r="R183" s="63"/>
      <c r="S183" s="63"/>
      <c r="T183" s="64"/>
      <c r="AT183" s="18" t="s">
        <v>141</v>
      </c>
      <c r="AU183" s="18" t="s">
        <v>84</v>
      </c>
    </row>
    <row r="184" s="12" customFormat="1">
      <c r="B184" s="165"/>
      <c r="D184" s="161" t="s">
        <v>143</v>
      </c>
      <c r="E184" s="166" t="s">
        <v>3</v>
      </c>
      <c r="F184" s="167" t="s">
        <v>357</v>
      </c>
      <c r="H184" s="168">
        <v>8.0899999999999999</v>
      </c>
      <c r="L184" s="165"/>
      <c r="M184" s="169"/>
      <c r="N184" s="170"/>
      <c r="O184" s="170"/>
      <c r="P184" s="170"/>
      <c r="Q184" s="170"/>
      <c r="R184" s="170"/>
      <c r="S184" s="170"/>
      <c r="T184" s="171"/>
      <c r="AT184" s="166" t="s">
        <v>143</v>
      </c>
      <c r="AU184" s="166" t="s">
        <v>84</v>
      </c>
      <c r="AV184" s="12" t="s">
        <v>84</v>
      </c>
      <c r="AW184" s="12" t="s">
        <v>36</v>
      </c>
      <c r="AX184" s="12" t="s">
        <v>82</v>
      </c>
      <c r="AY184" s="166" t="s">
        <v>127</v>
      </c>
    </row>
    <row r="185" s="1" customFormat="1" ht="16.5" customHeight="1">
      <c r="B185" s="148"/>
      <c r="C185" s="149" t="s">
        <v>358</v>
      </c>
      <c r="D185" s="149" t="s">
        <v>130</v>
      </c>
      <c r="E185" s="150" t="s">
        <v>359</v>
      </c>
      <c r="F185" s="151" t="s">
        <v>360</v>
      </c>
      <c r="G185" s="152" t="s">
        <v>193</v>
      </c>
      <c r="H185" s="153">
        <v>1</v>
      </c>
      <c r="I185" s="154">
        <v>5000</v>
      </c>
      <c r="J185" s="154">
        <f>ROUND(I185*H185,2)</f>
        <v>5000</v>
      </c>
      <c r="K185" s="151" t="s">
        <v>3</v>
      </c>
      <c r="L185" s="31"/>
      <c r="M185" s="155" t="s">
        <v>3</v>
      </c>
      <c r="N185" s="156" t="s">
        <v>45</v>
      </c>
      <c r="O185" s="157">
        <v>4.4800000000000004</v>
      </c>
      <c r="P185" s="157">
        <f>O185*H185</f>
        <v>4.4800000000000004</v>
      </c>
      <c r="Q185" s="157">
        <v>2.02</v>
      </c>
      <c r="R185" s="157">
        <f>Q185*H185</f>
        <v>2.02</v>
      </c>
      <c r="S185" s="157">
        <v>0</v>
      </c>
      <c r="T185" s="158">
        <f>S185*H185</f>
        <v>0</v>
      </c>
      <c r="AR185" s="159" t="s">
        <v>135</v>
      </c>
      <c r="AT185" s="159" t="s">
        <v>130</v>
      </c>
      <c r="AU185" s="159" t="s">
        <v>84</v>
      </c>
      <c r="AY185" s="18" t="s">
        <v>127</v>
      </c>
      <c r="BE185" s="160">
        <f>IF(N185="základní",J185,0)</f>
        <v>5000</v>
      </c>
      <c r="BF185" s="160">
        <f>IF(N185="snížená",J185,0)</f>
        <v>0</v>
      </c>
      <c r="BG185" s="160">
        <f>IF(N185="zákl. přenesená",J185,0)</f>
        <v>0</v>
      </c>
      <c r="BH185" s="160">
        <f>IF(N185="sníž. přenesená",J185,0)</f>
        <v>0</v>
      </c>
      <c r="BI185" s="160">
        <f>IF(N185="nulová",J185,0)</f>
        <v>0</v>
      </c>
      <c r="BJ185" s="18" t="s">
        <v>82</v>
      </c>
      <c r="BK185" s="160">
        <f>ROUND(I185*H185,2)</f>
        <v>5000</v>
      </c>
      <c r="BL185" s="18" t="s">
        <v>135</v>
      </c>
      <c r="BM185" s="159" t="s">
        <v>361</v>
      </c>
    </row>
    <row r="186" s="1" customFormat="1">
      <c r="B186" s="31"/>
      <c r="D186" s="161" t="s">
        <v>137</v>
      </c>
      <c r="F186" s="162" t="s">
        <v>360</v>
      </c>
      <c r="L186" s="31"/>
      <c r="M186" s="163"/>
      <c r="N186" s="63"/>
      <c r="O186" s="63"/>
      <c r="P186" s="63"/>
      <c r="Q186" s="63"/>
      <c r="R186" s="63"/>
      <c r="S186" s="63"/>
      <c r="T186" s="64"/>
      <c r="AT186" s="18" t="s">
        <v>137</v>
      </c>
      <c r="AU186" s="18" t="s">
        <v>84</v>
      </c>
    </row>
    <row r="187" s="1" customFormat="1">
      <c r="B187" s="31"/>
      <c r="D187" s="161" t="s">
        <v>141</v>
      </c>
      <c r="F187" s="164" t="s">
        <v>362</v>
      </c>
      <c r="L187" s="31"/>
      <c r="M187" s="163"/>
      <c r="N187" s="63"/>
      <c r="O187" s="63"/>
      <c r="P187" s="63"/>
      <c r="Q187" s="63"/>
      <c r="R187" s="63"/>
      <c r="S187" s="63"/>
      <c r="T187" s="64"/>
      <c r="AT187" s="18" t="s">
        <v>141</v>
      </c>
      <c r="AU187" s="18" t="s">
        <v>84</v>
      </c>
    </row>
    <row r="188" s="11" customFormat="1" ht="22.8" customHeight="1">
      <c r="B188" s="136"/>
      <c r="D188" s="137" t="s">
        <v>73</v>
      </c>
      <c r="E188" s="146" t="s">
        <v>128</v>
      </c>
      <c r="F188" s="146" t="s">
        <v>129</v>
      </c>
      <c r="J188" s="147">
        <f>BK188</f>
        <v>159643.34</v>
      </c>
      <c r="L188" s="136"/>
      <c r="M188" s="140"/>
      <c r="N188" s="141"/>
      <c r="O188" s="141"/>
      <c r="P188" s="142">
        <f>SUM(P189:P217)</f>
        <v>205.18257100000002</v>
      </c>
      <c r="Q188" s="141"/>
      <c r="R188" s="142">
        <f>SUM(R189:R217)</f>
        <v>14.71147607</v>
      </c>
      <c r="S188" s="141"/>
      <c r="T188" s="143">
        <f>SUM(T189:T217)</f>
        <v>0</v>
      </c>
      <c r="AR188" s="137" t="s">
        <v>82</v>
      </c>
      <c r="AT188" s="144" t="s">
        <v>73</v>
      </c>
      <c r="AU188" s="144" t="s">
        <v>82</v>
      </c>
      <c r="AY188" s="137" t="s">
        <v>127</v>
      </c>
      <c r="BK188" s="145">
        <f>SUM(BK189:BK217)</f>
        <v>159643.34</v>
      </c>
    </row>
    <row r="189" s="1" customFormat="1" ht="16.5" customHeight="1">
      <c r="B189" s="148"/>
      <c r="C189" s="149" t="s">
        <v>8</v>
      </c>
      <c r="D189" s="149" t="s">
        <v>130</v>
      </c>
      <c r="E189" s="150" t="s">
        <v>363</v>
      </c>
      <c r="F189" s="151" t="s">
        <v>364</v>
      </c>
      <c r="G189" s="152" t="s">
        <v>133</v>
      </c>
      <c r="H189" s="153">
        <v>13.720000000000001</v>
      </c>
      <c r="I189" s="154">
        <v>5350</v>
      </c>
      <c r="J189" s="154">
        <f>ROUND(I189*H189,2)</f>
        <v>73402</v>
      </c>
      <c r="K189" s="151" t="s">
        <v>134</v>
      </c>
      <c r="L189" s="31"/>
      <c r="M189" s="155" t="s">
        <v>3</v>
      </c>
      <c r="N189" s="156" t="s">
        <v>45</v>
      </c>
      <c r="O189" s="157">
        <v>4.5910000000000002</v>
      </c>
      <c r="P189" s="157">
        <f>O189*H189</f>
        <v>62.988520000000008</v>
      </c>
      <c r="Q189" s="157">
        <v>0</v>
      </c>
      <c r="R189" s="157">
        <f>Q189*H189</f>
        <v>0</v>
      </c>
      <c r="S189" s="157">
        <v>0</v>
      </c>
      <c r="T189" s="158">
        <f>S189*H189</f>
        <v>0</v>
      </c>
      <c r="AR189" s="159" t="s">
        <v>135</v>
      </c>
      <c r="AT189" s="159" t="s">
        <v>130</v>
      </c>
      <c r="AU189" s="159" t="s">
        <v>84</v>
      </c>
      <c r="AY189" s="18" t="s">
        <v>127</v>
      </c>
      <c r="BE189" s="160">
        <f>IF(N189="základní",J189,0)</f>
        <v>73402</v>
      </c>
      <c r="BF189" s="160">
        <f>IF(N189="snížená",J189,0)</f>
        <v>0</v>
      </c>
      <c r="BG189" s="160">
        <f>IF(N189="zákl. přenesená",J189,0)</f>
        <v>0</v>
      </c>
      <c r="BH189" s="160">
        <f>IF(N189="sníž. přenesená",J189,0)</f>
        <v>0</v>
      </c>
      <c r="BI189" s="160">
        <f>IF(N189="nulová",J189,0)</f>
        <v>0</v>
      </c>
      <c r="BJ189" s="18" t="s">
        <v>82</v>
      </c>
      <c r="BK189" s="160">
        <f>ROUND(I189*H189,2)</f>
        <v>73402</v>
      </c>
      <c r="BL189" s="18" t="s">
        <v>135</v>
      </c>
      <c r="BM189" s="159" t="s">
        <v>365</v>
      </c>
    </row>
    <row r="190" s="1" customFormat="1">
      <c r="B190" s="31"/>
      <c r="D190" s="161" t="s">
        <v>137</v>
      </c>
      <c r="F190" s="162" t="s">
        <v>366</v>
      </c>
      <c r="L190" s="31"/>
      <c r="M190" s="163"/>
      <c r="N190" s="63"/>
      <c r="O190" s="63"/>
      <c r="P190" s="63"/>
      <c r="Q190" s="63"/>
      <c r="R190" s="63"/>
      <c r="S190" s="63"/>
      <c r="T190" s="64"/>
      <c r="AT190" s="18" t="s">
        <v>137</v>
      </c>
      <c r="AU190" s="18" t="s">
        <v>84</v>
      </c>
    </row>
    <row r="191" s="1" customFormat="1">
      <c r="B191" s="31"/>
      <c r="D191" s="161" t="s">
        <v>139</v>
      </c>
      <c r="F191" s="164" t="s">
        <v>140</v>
      </c>
      <c r="L191" s="31"/>
      <c r="M191" s="163"/>
      <c r="N191" s="63"/>
      <c r="O191" s="63"/>
      <c r="P191" s="63"/>
      <c r="Q191" s="63"/>
      <c r="R191" s="63"/>
      <c r="S191" s="63"/>
      <c r="T191" s="64"/>
      <c r="AT191" s="18" t="s">
        <v>139</v>
      </c>
      <c r="AU191" s="18" t="s">
        <v>84</v>
      </c>
    </row>
    <row r="192" s="1" customFormat="1">
      <c r="B192" s="31"/>
      <c r="D192" s="161" t="s">
        <v>141</v>
      </c>
      <c r="F192" s="164" t="s">
        <v>142</v>
      </c>
      <c r="L192" s="31"/>
      <c r="M192" s="163"/>
      <c r="N192" s="63"/>
      <c r="O192" s="63"/>
      <c r="P192" s="63"/>
      <c r="Q192" s="63"/>
      <c r="R192" s="63"/>
      <c r="S192" s="63"/>
      <c r="T192" s="64"/>
      <c r="AT192" s="18" t="s">
        <v>141</v>
      </c>
      <c r="AU192" s="18" t="s">
        <v>84</v>
      </c>
    </row>
    <row r="193" s="12" customFormat="1">
      <c r="B193" s="165"/>
      <c r="D193" s="161" t="s">
        <v>143</v>
      </c>
      <c r="E193" s="166" t="s">
        <v>3</v>
      </c>
      <c r="F193" s="167" t="s">
        <v>367</v>
      </c>
      <c r="H193" s="168">
        <v>5.3300000000000001</v>
      </c>
      <c r="L193" s="165"/>
      <c r="M193" s="169"/>
      <c r="N193" s="170"/>
      <c r="O193" s="170"/>
      <c r="P193" s="170"/>
      <c r="Q193" s="170"/>
      <c r="R193" s="170"/>
      <c r="S193" s="170"/>
      <c r="T193" s="171"/>
      <c r="AT193" s="166" t="s">
        <v>143</v>
      </c>
      <c r="AU193" s="166" t="s">
        <v>84</v>
      </c>
      <c r="AV193" s="12" t="s">
        <v>84</v>
      </c>
      <c r="AW193" s="12" t="s">
        <v>36</v>
      </c>
      <c r="AX193" s="12" t="s">
        <v>74</v>
      </c>
      <c r="AY193" s="166" t="s">
        <v>127</v>
      </c>
    </row>
    <row r="194" s="12" customFormat="1">
      <c r="B194" s="165"/>
      <c r="D194" s="161" t="s">
        <v>143</v>
      </c>
      <c r="E194" s="166" t="s">
        <v>3</v>
      </c>
      <c r="F194" s="167" t="s">
        <v>368</v>
      </c>
      <c r="H194" s="168">
        <v>8.3900000000000006</v>
      </c>
      <c r="L194" s="165"/>
      <c r="M194" s="169"/>
      <c r="N194" s="170"/>
      <c r="O194" s="170"/>
      <c r="P194" s="170"/>
      <c r="Q194" s="170"/>
      <c r="R194" s="170"/>
      <c r="S194" s="170"/>
      <c r="T194" s="171"/>
      <c r="AT194" s="166" t="s">
        <v>143</v>
      </c>
      <c r="AU194" s="166" t="s">
        <v>84</v>
      </c>
      <c r="AV194" s="12" t="s">
        <v>84</v>
      </c>
      <c r="AW194" s="12" t="s">
        <v>36</v>
      </c>
      <c r="AX194" s="12" t="s">
        <v>74</v>
      </c>
      <c r="AY194" s="166" t="s">
        <v>127</v>
      </c>
    </row>
    <row r="195" s="13" customFormat="1">
      <c r="B195" s="181"/>
      <c r="D195" s="161" t="s">
        <v>143</v>
      </c>
      <c r="E195" s="182" t="s">
        <v>3</v>
      </c>
      <c r="F195" s="183" t="s">
        <v>206</v>
      </c>
      <c r="H195" s="184">
        <v>13.720000000000001</v>
      </c>
      <c r="L195" s="181"/>
      <c r="M195" s="185"/>
      <c r="N195" s="186"/>
      <c r="O195" s="186"/>
      <c r="P195" s="186"/>
      <c r="Q195" s="186"/>
      <c r="R195" s="186"/>
      <c r="S195" s="186"/>
      <c r="T195" s="187"/>
      <c r="AT195" s="182" t="s">
        <v>143</v>
      </c>
      <c r="AU195" s="182" t="s">
        <v>84</v>
      </c>
      <c r="AV195" s="13" t="s">
        <v>135</v>
      </c>
      <c r="AW195" s="13" t="s">
        <v>36</v>
      </c>
      <c r="AX195" s="13" t="s">
        <v>82</v>
      </c>
      <c r="AY195" s="182" t="s">
        <v>127</v>
      </c>
    </row>
    <row r="196" s="1" customFormat="1" ht="16.5" customHeight="1">
      <c r="B196" s="148"/>
      <c r="C196" s="149" t="s">
        <v>369</v>
      </c>
      <c r="D196" s="149" t="s">
        <v>130</v>
      </c>
      <c r="E196" s="150" t="s">
        <v>145</v>
      </c>
      <c r="F196" s="151" t="s">
        <v>146</v>
      </c>
      <c r="G196" s="152" t="s">
        <v>147</v>
      </c>
      <c r="H196" s="153">
        <v>30.27</v>
      </c>
      <c r="I196" s="154">
        <v>1120</v>
      </c>
      <c r="J196" s="154">
        <f>ROUND(I196*H196,2)</f>
        <v>33902.400000000001</v>
      </c>
      <c r="K196" s="151" t="s">
        <v>134</v>
      </c>
      <c r="L196" s="31"/>
      <c r="M196" s="155" t="s">
        <v>3</v>
      </c>
      <c r="N196" s="156" t="s">
        <v>45</v>
      </c>
      <c r="O196" s="157">
        <v>1.895</v>
      </c>
      <c r="P196" s="157">
        <f>O196*H196</f>
        <v>57.361649999999997</v>
      </c>
      <c r="Q196" s="157">
        <v>0.00726</v>
      </c>
      <c r="R196" s="157">
        <f>Q196*H196</f>
        <v>0.21976019999999999</v>
      </c>
      <c r="S196" s="157">
        <v>0</v>
      </c>
      <c r="T196" s="158">
        <f>S196*H196</f>
        <v>0</v>
      </c>
      <c r="AR196" s="159" t="s">
        <v>135</v>
      </c>
      <c r="AT196" s="159" t="s">
        <v>130</v>
      </c>
      <c r="AU196" s="159" t="s">
        <v>84</v>
      </c>
      <c r="AY196" s="18" t="s">
        <v>127</v>
      </c>
      <c r="BE196" s="160">
        <f>IF(N196="základní",J196,0)</f>
        <v>33902.400000000001</v>
      </c>
      <c r="BF196" s="160">
        <f>IF(N196="snížená",J196,0)</f>
        <v>0</v>
      </c>
      <c r="BG196" s="160">
        <f>IF(N196="zákl. přenesená",J196,0)</f>
        <v>0</v>
      </c>
      <c r="BH196" s="160">
        <f>IF(N196="sníž. přenesená",J196,0)</f>
        <v>0</v>
      </c>
      <c r="BI196" s="160">
        <f>IF(N196="nulová",J196,0)</f>
        <v>0</v>
      </c>
      <c r="BJ196" s="18" t="s">
        <v>82</v>
      </c>
      <c r="BK196" s="160">
        <f>ROUND(I196*H196,2)</f>
        <v>33902.400000000001</v>
      </c>
      <c r="BL196" s="18" t="s">
        <v>135</v>
      </c>
      <c r="BM196" s="159" t="s">
        <v>370</v>
      </c>
    </row>
    <row r="197" s="1" customFormat="1">
      <c r="B197" s="31"/>
      <c r="D197" s="161" t="s">
        <v>137</v>
      </c>
      <c r="F197" s="162" t="s">
        <v>149</v>
      </c>
      <c r="L197" s="31"/>
      <c r="M197" s="163"/>
      <c r="N197" s="63"/>
      <c r="O197" s="63"/>
      <c r="P197" s="63"/>
      <c r="Q197" s="63"/>
      <c r="R197" s="63"/>
      <c r="S197" s="63"/>
      <c r="T197" s="64"/>
      <c r="AT197" s="18" t="s">
        <v>137</v>
      </c>
      <c r="AU197" s="18" t="s">
        <v>84</v>
      </c>
    </row>
    <row r="198" s="1" customFormat="1">
      <c r="B198" s="31"/>
      <c r="D198" s="161" t="s">
        <v>139</v>
      </c>
      <c r="F198" s="164" t="s">
        <v>150</v>
      </c>
      <c r="L198" s="31"/>
      <c r="M198" s="163"/>
      <c r="N198" s="63"/>
      <c r="O198" s="63"/>
      <c r="P198" s="63"/>
      <c r="Q198" s="63"/>
      <c r="R198" s="63"/>
      <c r="S198" s="63"/>
      <c r="T198" s="64"/>
      <c r="AT198" s="18" t="s">
        <v>139</v>
      </c>
      <c r="AU198" s="18" t="s">
        <v>84</v>
      </c>
    </row>
    <row r="199" s="12" customFormat="1">
      <c r="B199" s="165"/>
      <c r="D199" s="161" t="s">
        <v>143</v>
      </c>
      <c r="E199" s="166" t="s">
        <v>3</v>
      </c>
      <c r="F199" s="167" t="s">
        <v>371</v>
      </c>
      <c r="H199" s="168">
        <v>30.27</v>
      </c>
      <c r="L199" s="165"/>
      <c r="M199" s="169"/>
      <c r="N199" s="170"/>
      <c r="O199" s="170"/>
      <c r="P199" s="170"/>
      <c r="Q199" s="170"/>
      <c r="R199" s="170"/>
      <c r="S199" s="170"/>
      <c r="T199" s="171"/>
      <c r="AT199" s="166" t="s">
        <v>143</v>
      </c>
      <c r="AU199" s="166" t="s">
        <v>84</v>
      </c>
      <c r="AV199" s="12" t="s">
        <v>84</v>
      </c>
      <c r="AW199" s="12" t="s">
        <v>36</v>
      </c>
      <c r="AX199" s="12" t="s">
        <v>82</v>
      </c>
      <c r="AY199" s="166" t="s">
        <v>127</v>
      </c>
    </row>
    <row r="200" s="1" customFormat="1" ht="16.5" customHeight="1">
      <c r="B200" s="148"/>
      <c r="C200" s="149" t="s">
        <v>372</v>
      </c>
      <c r="D200" s="149" t="s">
        <v>130</v>
      </c>
      <c r="E200" s="150" t="s">
        <v>152</v>
      </c>
      <c r="F200" s="151" t="s">
        <v>153</v>
      </c>
      <c r="G200" s="152" t="s">
        <v>147</v>
      </c>
      <c r="H200" s="153">
        <v>30.27</v>
      </c>
      <c r="I200" s="154">
        <v>292</v>
      </c>
      <c r="J200" s="154">
        <f>ROUND(I200*H200,2)</f>
        <v>8838.8400000000001</v>
      </c>
      <c r="K200" s="151" t="s">
        <v>134</v>
      </c>
      <c r="L200" s="31"/>
      <c r="M200" s="155" t="s">
        <v>3</v>
      </c>
      <c r="N200" s="156" t="s">
        <v>45</v>
      </c>
      <c r="O200" s="157">
        <v>0.628</v>
      </c>
      <c r="P200" s="157">
        <f>O200*H200</f>
        <v>19.00956</v>
      </c>
      <c r="Q200" s="157">
        <v>0.00085999999999999998</v>
      </c>
      <c r="R200" s="157">
        <f>Q200*H200</f>
        <v>0.026032199999999998</v>
      </c>
      <c r="S200" s="157">
        <v>0</v>
      </c>
      <c r="T200" s="158">
        <f>S200*H200</f>
        <v>0</v>
      </c>
      <c r="AR200" s="159" t="s">
        <v>135</v>
      </c>
      <c r="AT200" s="159" t="s">
        <v>130</v>
      </c>
      <c r="AU200" s="159" t="s">
        <v>84</v>
      </c>
      <c r="AY200" s="18" t="s">
        <v>127</v>
      </c>
      <c r="BE200" s="160">
        <f>IF(N200="základní",J200,0)</f>
        <v>8838.8400000000001</v>
      </c>
      <c r="BF200" s="160">
        <f>IF(N200="snížená",J200,0)</f>
        <v>0</v>
      </c>
      <c r="BG200" s="160">
        <f>IF(N200="zákl. přenesená",J200,0)</f>
        <v>0</v>
      </c>
      <c r="BH200" s="160">
        <f>IF(N200="sníž. přenesená",J200,0)</f>
        <v>0</v>
      </c>
      <c r="BI200" s="160">
        <f>IF(N200="nulová",J200,0)</f>
        <v>0</v>
      </c>
      <c r="BJ200" s="18" t="s">
        <v>82</v>
      </c>
      <c r="BK200" s="160">
        <f>ROUND(I200*H200,2)</f>
        <v>8838.8400000000001</v>
      </c>
      <c r="BL200" s="18" t="s">
        <v>135</v>
      </c>
      <c r="BM200" s="159" t="s">
        <v>373</v>
      </c>
    </row>
    <row r="201" s="1" customFormat="1">
      <c r="B201" s="31"/>
      <c r="D201" s="161" t="s">
        <v>137</v>
      </c>
      <c r="F201" s="162" t="s">
        <v>155</v>
      </c>
      <c r="L201" s="31"/>
      <c r="M201" s="163"/>
      <c r="N201" s="63"/>
      <c r="O201" s="63"/>
      <c r="P201" s="63"/>
      <c r="Q201" s="63"/>
      <c r="R201" s="63"/>
      <c r="S201" s="63"/>
      <c r="T201" s="64"/>
      <c r="AT201" s="18" t="s">
        <v>137</v>
      </c>
      <c r="AU201" s="18" t="s">
        <v>84</v>
      </c>
    </row>
    <row r="202" s="1" customFormat="1">
      <c r="B202" s="31"/>
      <c r="D202" s="161" t="s">
        <v>139</v>
      </c>
      <c r="F202" s="164" t="s">
        <v>150</v>
      </c>
      <c r="L202" s="31"/>
      <c r="M202" s="163"/>
      <c r="N202" s="63"/>
      <c r="O202" s="63"/>
      <c r="P202" s="63"/>
      <c r="Q202" s="63"/>
      <c r="R202" s="63"/>
      <c r="S202" s="63"/>
      <c r="T202" s="64"/>
      <c r="AT202" s="18" t="s">
        <v>139</v>
      </c>
      <c r="AU202" s="18" t="s">
        <v>84</v>
      </c>
    </row>
    <row r="203" s="1" customFormat="1" ht="16.5" customHeight="1">
      <c r="B203" s="148"/>
      <c r="C203" s="149" t="s">
        <v>374</v>
      </c>
      <c r="D203" s="149" t="s">
        <v>130</v>
      </c>
      <c r="E203" s="150" t="s">
        <v>375</v>
      </c>
      <c r="F203" s="151" t="s">
        <v>376</v>
      </c>
      <c r="G203" s="152" t="s">
        <v>171</v>
      </c>
      <c r="H203" s="153">
        <v>0.34999999999999998</v>
      </c>
      <c r="I203" s="154">
        <v>39200</v>
      </c>
      <c r="J203" s="154">
        <f>ROUND(I203*H203,2)</f>
        <v>13720</v>
      </c>
      <c r="K203" s="151" t="s">
        <v>134</v>
      </c>
      <c r="L203" s="31"/>
      <c r="M203" s="155" t="s">
        <v>3</v>
      </c>
      <c r="N203" s="156" t="s">
        <v>45</v>
      </c>
      <c r="O203" s="157">
        <v>33.527000000000001</v>
      </c>
      <c r="P203" s="157">
        <f>O203*H203</f>
        <v>11.734449999999999</v>
      </c>
      <c r="Q203" s="157">
        <v>1.0958000000000001</v>
      </c>
      <c r="R203" s="157">
        <f>Q203*H203</f>
        <v>0.38353000000000004</v>
      </c>
      <c r="S203" s="157">
        <v>0</v>
      </c>
      <c r="T203" s="158">
        <f>S203*H203</f>
        <v>0</v>
      </c>
      <c r="AR203" s="159" t="s">
        <v>135</v>
      </c>
      <c r="AT203" s="159" t="s">
        <v>130</v>
      </c>
      <c r="AU203" s="159" t="s">
        <v>84</v>
      </c>
      <c r="AY203" s="18" t="s">
        <v>127</v>
      </c>
      <c r="BE203" s="160">
        <f>IF(N203="základní",J203,0)</f>
        <v>13720</v>
      </c>
      <c r="BF203" s="160">
        <f>IF(N203="snížená",J203,0)</f>
        <v>0</v>
      </c>
      <c r="BG203" s="160">
        <f>IF(N203="zákl. přenesená",J203,0)</f>
        <v>0</v>
      </c>
      <c r="BH203" s="160">
        <f>IF(N203="sníž. přenesená",J203,0)</f>
        <v>0</v>
      </c>
      <c r="BI203" s="160">
        <f>IF(N203="nulová",J203,0)</f>
        <v>0</v>
      </c>
      <c r="BJ203" s="18" t="s">
        <v>82</v>
      </c>
      <c r="BK203" s="160">
        <f>ROUND(I203*H203,2)</f>
        <v>13720</v>
      </c>
      <c r="BL203" s="18" t="s">
        <v>135</v>
      </c>
      <c r="BM203" s="159" t="s">
        <v>377</v>
      </c>
    </row>
    <row r="204" s="1" customFormat="1">
      <c r="B204" s="31"/>
      <c r="D204" s="161" t="s">
        <v>137</v>
      </c>
      <c r="F204" s="162" t="s">
        <v>378</v>
      </c>
      <c r="L204" s="31"/>
      <c r="M204" s="163"/>
      <c r="N204" s="63"/>
      <c r="O204" s="63"/>
      <c r="P204" s="63"/>
      <c r="Q204" s="63"/>
      <c r="R204" s="63"/>
      <c r="S204" s="63"/>
      <c r="T204" s="64"/>
      <c r="AT204" s="18" t="s">
        <v>137</v>
      </c>
      <c r="AU204" s="18" t="s">
        <v>84</v>
      </c>
    </row>
    <row r="205" s="1" customFormat="1">
      <c r="B205" s="31"/>
      <c r="D205" s="161" t="s">
        <v>139</v>
      </c>
      <c r="F205" s="164" t="s">
        <v>379</v>
      </c>
      <c r="L205" s="31"/>
      <c r="M205" s="163"/>
      <c r="N205" s="63"/>
      <c r="O205" s="63"/>
      <c r="P205" s="63"/>
      <c r="Q205" s="63"/>
      <c r="R205" s="63"/>
      <c r="S205" s="63"/>
      <c r="T205" s="64"/>
      <c r="AT205" s="18" t="s">
        <v>139</v>
      </c>
      <c r="AU205" s="18" t="s">
        <v>84</v>
      </c>
    </row>
    <row r="206" s="12" customFormat="1">
      <c r="B206" s="165"/>
      <c r="D206" s="161" t="s">
        <v>143</v>
      </c>
      <c r="E206" s="166" t="s">
        <v>3</v>
      </c>
      <c r="F206" s="167" t="s">
        <v>380</v>
      </c>
      <c r="H206" s="168">
        <v>0.159</v>
      </c>
      <c r="L206" s="165"/>
      <c r="M206" s="169"/>
      <c r="N206" s="170"/>
      <c r="O206" s="170"/>
      <c r="P206" s="170"/>
      <c r="Q206" s="170"/>
      <c r="R206" s="170"/>
      <c r="S206" s="170"/>
      <c r="T206" s="171"/>
      <c r="AT206" s="166" t="s">
        <v>143</v>
      </c>
      <c r="AU206" s="166" t="s">
        <v>84</v>
      </c>
      <c r="AV206" s="12" t="s">
        <v>84</v>
      </c>
      <c r="AW206" s="12" t="s">
        <v>36</v>
      </c>
      <c r="AX206" s="12" t="s">
        <v>74</v>
      </c>
      <c r="AY206" s="166" t="s">
        <v>127</v>
      </c>
    </row>
    <row r="207" s="12" customFormat="1">
      <c r="B207" s="165"/>
      <c r="D207" s="161" t="s">
        <v>143</v>
      </c>
      <c r="E207" s="166" t="s">
        <v>3</v>
      </c>
      <c r="F207" s="167" t="s">
        <v>381</v>
      </c>
      <c r="H207" s="168">
        <v>0.090999999999999998</v>
      </c>
      <c r="L207" s="165"/>
      <c r="M207" s="169"/>
      <c r="N207" s="170"/>
      <c r="O207" s="170"/>
      <c r="P207" s="170"/>
      <c r="Q207" s="170"/>
      <c r="R207" s="170"/>
      <c r="S207" s="170"/>
      <c r="T207" s="171"/>
      <c r="AT207" s="166" t="s">
        <v>143</v>
      </c>
      <c r="AU207" s="166" t="s">
        <v>84</v>
      </c>
      <c r="AV207" s="12" t="s">
        <v>84</v>
      </c>
      <c r="AW207" s="12" t="s">
        <v>36</v>
      </c>
      <c r="AX207" s="12" t="s">
        <v>74</v>
      </c>
      <c r="AY207" s="166" t="s">
        <v>127</v>
      </c>
    </row>
    <row r="208" s="12" customFormat="1">
      <c r="B208" s="165"/>
      <c r="D208" s="161" t="s">
        <v>143</v>
      </c>
      <c r="E208" s="166" t="s">
        <v>3</v>
      </c>
      <c r="F208" s="167" t="s">
        <v>382</v>
      </c>
      <c r="H208" s="168">
        <v>0.10000000000000001</v>
      </c>
      <c r="L208" s="165"/>
      <c r="M208" s="169"/>
      <c r="N208" s="170"/>
      <c r="O208" s="170"/>
      <c r="P208" s="170"/>
      <c r="Q208" s="170"/>
      <c r="R208" s="170"/>
      <c r="S208" s="170"/>
      <c r="T208" s="171"/>
      <c r="AT208" s="166" t="s">
        <v>143</v>
      </c>
      <c r="AU208" s="166" t="s">
        <v>84</v>
      </c>
      <c r="AV208" s="12" t="s">
        <v>84</v>
      </c>
      <c r="AW208" s="12" t="s">
        <v>36</v>
      </c>
      <c r="AX208" s="12" t="s">
        <v>74</v>
      </c>
      <c r="AY208" s="166" t="s">
        <v>127</v>
      </c>
    </row>
    <row r="209" s="13" customFormat="1">
      <c r="B209" s="181"/>
      <c r="D209" s="161" t="s">
        <v>143</v>
      </c>
      <c r="E209" s="182" t="s">
        <v>3</v>
      </c>
      <c r="F209" s="183" t="s">
        <v>206</v>
      </c>
      <c r="H209" s="184">
        <v>0.34999999999999998</v>
      </c>
      <c r="L209" s="181"/>
      <c r="M209" s="185"/>
      <c r="N209" s="186"/>
      <c r="O209" s="186"/>
      <c r="P209" s="186"/>
      <c r="Q209" s="186"/>
      <c r="R209" s="186"/>
      <c r="S209" s="186"/>
      <c r="T209" s="187"/>
      <c r="AT209" s="182" t="s">
        <v>143</v>
      </c>
      <c r="AU209" s="182" t="s">
        <v>84</v>
      </c>
      <c r="AV209" s="13" t="s">
        <v>135</v>
      </c>
      <c r="AW209" s="13" t="s">
        <v>36</v>
      </c>
      <c r="AX209" s="13" t="s">
        <v>82</v>
      </c>
      <c r="AY209" s="182" t="s">
        <v>127</v>
      </c>
    </row>
    <row r="210" s="1" customFormat="1" ht="16.5" customHeight="1">
      <c r="B210" s="148"/>
      <c r="C210" s="149" t="s">
        <v>383</v>
      </c>
      <c r="D210" s="149" t="s">
        <v>130</v>
      </c>
      <c r="E210" s="150" t="s">
        <v>384</v>
      </c>
      <c r="F210" s="151" t="s">
        <v>385</v>
      </c>
      <c r="G210" s="152" t="s">
        <v>171</v>
      </c>
      <c r="H210" s="153">
        <v>0.097000000000000003</v>
      </c>
      <c r="I210" s="154">
        <v>39000</v>
      </c>
      <c r="J210" s="154">
        <f>ROUND(I210*H210,2)</f>
        <v>3783</v>
      </c>
      <c r="K210" s="151" t="s">
        <v>134</v>
      </c>
      <c r="L210" s="31"/>
      <c r="M210" s="155" t="s">
        <v>3</v>
      </c>
      <c r="N210" s="156" t="s">
        <v>45</v>
      </c>
      <c r="O210" s="157">
        <v>39.133000000000003</v>
      </c>
      <c r="P210" s="157">
        <f>O210*H210</f>
        <v>3.7959010000000002</v>
      </c>
      <c r="Q210" s="157">
        <v>1.0395099999999999</v>
      </c>
      <c r="R210" s="157">
        <f>Q210*H210</f>
        <v>0.10083246999999999</v>
      </c>
      <c r="S210" s="157">
        <v>0</v>
      </c>
      <c r="T210" s="158">
        <f>S210*H210</f>
        <v>0</v>
      </c>
      <c r="AR210" s="159" t="s">
        <v>135</v>
      </c>
      <c r="AT210" s="159" t="s">
        <v>130</v>
      </c>
      <c r="AU210" s="159" t="s">
        <v>84</v>
      </c>
      <c r="AY210" s="18" t="s">
        <v>127</v>
      </c>
      <c r="BE210" s="160">
        <f>IF(N210="základní",J210,0)</f>
        <v>3783</v>
      </c>
      <c r="BF210" s="160">
        <f>IF(N210="snížená",J210,0)</f>
        <v>0</v>
      </c>
      <c r="BG210" s="160">
        <f>IF(N210="zákl. přenesená",J210,0)</f>
        <v>0</v>
      </c>
      <c r="BH210" s="160">
        <f>IF(N210="sníž. přenesená",J210,0)</f>
        <v>0</v>
      </c>
      <c r="BI210" s="160">
        <f>IF(N210="nulová",J210,0)</f>
        <v>0</v>
      </c>
      <c r="BJ210" s="18" t="s">
        <v>82</v>
      </c>
      <c r="BK210" s="160">
        <f>ROUND(I210*H210,2)</f>
        <v>3783</v>
      </c>
      <c r="BL210" s="18" t="s">
        <v>135</v>
      </c>
      <c r="BM210" s="159" t="s">
        <v>386</v>
      </c>
    </row>
    <row r="211" s="1" customFormat="1">
      <c r="B211" s="31"/>
      <c r="D211" s="161" t="s">
        <v>137</v>
      </c>
      <c r="F211" s="162" t="s">
        <v>387</v>
      </c>
      <c r="L211" s="31"/>
      <c r="M211" s="163"/>
      <c r="N211" s="63"/>
      <c r="O211" s="63"/>
      <c r="P211" s="63"/>
      <c r="Q211" s="63"/>
      <c r="R211" s="63"/>
      <c r="S211" s="63"/>
      <c r="T211" s="64"/>
      <c r="AT211" s="18" t="s">
        <v>137</v>
      </c>
      <c r="AU211" s="18" t="s">
        <v>84</v>
      </c>
    </row>
    <row r="212" s="1" customFormat="1">
      <c r="B212" s="31"/>
      <c r="D212" s="161" t="s">
        <v>139</v>
      </c>
      <c r="F212" s="164" t="s">
        <v>379</v>
      </c>
      <c r="L212" s="31"/>
      <c r="M212" s="163"/>
      <c r="N212" s="63"/>
      <c r="O212" s="63"/>
      <c r="P212" s="63"/>
      <c r="Q212" s="63"/>
      <c r="R212" s="63"/>
      <c r="S212" s="63"/>
      <c r="T212" s="64"/>
      <c r="AT212" s="18" t="s">
        <v>139</v>
      </c>
      <c r="AU212" s="18" t="s">
        <v>84</v>
      </c>
    </row>
    <row r="213" s="12" customFormat="1">
      <c r="B213" s="165"/>
      <c r="D213" s="161" t="s">
        <v>143</v>
      </c>
      <c r="E213" s="166" t="s">
        <v>3</v>
      </c>
      <c r="F213" s="167" t="s">
        <v>388</v>
      </c>
      <c r="H213" s="168">
        <v>0.097000000000000003</v>
      </c>
      <c r="L213" s="165"/>
      <c r="M213" s="169"/>
      <c r="N213" s="170"/>
      <c r="O213" s="170"/>
      <c r="P213" s="170"/>
      <c r="Q213" s="170"/>
      <c r="R213" s="170"/>
      <c r="S213" s="170"/>
      <c r="T213" s="171"/>
      <c r="AT213" s="166" t="s">
        <v>143</v>
      </c>
      <c r="AU213" s="166" t="s">
        <v>84</v>
      </c>
      <c r="AV213" s="12" t="s">
        <v>84</v>
      </c>
      <c r="AW213" s="12" t="s">
        <v>36</v>
      </c>
      <c r="AX213" s="12" t="s">
        <v>82</v>
      </c>
      <c r="AY213" s="166" t="s">
        <v>127</v>
      </c>
    </row>
    <row r="214" s="1" customFormat="1" ht="16.5" customHeight="1">
      <c r="B214" s="148"/>
      <c r="C214" s="149" t="s">
        <v>389</v>
      </c>
      <c r="D214" s="149" t="s">
        <v>130</v>
      </c>
      <c r="E214" s="150" t="s">
        <v>390</v>
      </c>
      <c r="F214" s="151" t="s">
        <v>391</v>
      </c>
      <c r="G214" s="152" t="s">
        <v>133</v>
      </c>
      <c r="H214" s="153">
        <v>4.4900000000000002</v>
      </c>
      <c r="I214" s="154">
        <v>5790</v>
      </c>
      <c r="J214" s="154">
        <f>ROUND(I214*H214,2)</f>
        <v>25997.099999999999</v>
      </c>
      <c r="K214" s="151" t="s">
        <v>3</v>
      </c>
      <c r="L214" s="31"/>
      <c r="M214" s="155" t="s">
        <v>3</v>
      </c>
      <c r="N214" s="156" t="s">
        <v>45</v>
      </c>
      <c r="O214" s="157">
        <v>11.201000000000001</v>
      </c>
      <c r="P214" s="157">
        <f>O214*H214</f>
        <v>50.292490000000008</v>
      </c>
      <c r="Q214" s="157">
        <v>3.11388</v>
      </c>
      <c r="R214" s="157">
        <f>Q214*H214</f>
        <v>13.9813212</v>
      </c>
      <c r="S214" s="157">
        <v>0</v>
      </c>
      <c r="T214" s="158">
        <f>S214*H214</f>
        <v>0</v>
      </c>
      <c r="AR214" s="159" t="s">
        <v>135</v>
      </c>
      <c r="AT214" s="159" t="s">
        <v>130</v>
      </c>
      <c r="AU214" s="159" t="s">
        <v>84</v>
      </c>
      <c r="AY214" s="18" t="s">
        <v>127</v>
      </c>
      <c r="BE214" s="160">
        <f>IF(N214="základní",J214,0)</f>
        <v>25997.099999999999</v>
      </c>
      <c r="BF214" s="160">
        <f>IF(N214="snížená",J214,0)</f>
        <v>0</v>
      </c>
      <c r="BG214" s="160">
        <f>IF(N214="zákl. přenesená",J214,0)</f>
        <v>0</v>
      </c>
      <c r="BH214" s="160">
        <f>IF(N214="sníž. přenesená",J214,0)</f>
        <v>0</v>
      </c>
      <c r="BI214" s="160">
        <f>IF(N214="nulová",J214,0)</f>
        <v>0</v>
      </c>
      <c r="BJ214" s="18" t="s">
        <v>82</v>
      </c>
      <c r="BK214" s="160">
        <f>ROUND(I214*H214,2)</f>
        <v>25997.099999999999</v>
      </c>
      <c r="BL214" s="18" t="s">
        <v>135</v>
      </c>
      <c r="BM214" s="159" t="s">
        <v>392</v>
      </c>
    </row>
    <row r="215" s="1" customFormat="1">
      <c r="B215" s="31"/>
      <c r="D215" s="161" t="s">
        <v>137</v>
      </c>
      <c r="F215" s="162" t="s">
        <v>393</v>
      </c>
      <c r="L215" s="31"/>
      <c r="M215" s="163"/>
      <c r="N215" s="63"/>
      <c r="O215" s="63"/>
      <c r="P215" s="63"/>
      <c r="Q215" s="63"/>
      <c r="R215" s="63"/>
      <c r="S215" s="63"/>
      <c r="T215" s="64"/>
      <c r="AT215" s="18" t="s">
        <v>137</v>
      </c>
      <c r="AU215" s="18" t="s">
        <v>84</v>
      </c>
    </row>
    <row r="216" s="1" customFormat="1">
      <c r="B216" s="31"/>
      <c r="D216" s="161" t="s">
        <v>141</v>
      </c>
      <c r="F216" s="164" t="s">
        <v>394</v>
      </c>
      <c r="L216" s="31"/>
      <c r="M216" s="163"/>
      <c r="N216" s="63"/>
      <c r="O216" s="63"/>
      <c r="P216" s="63"/>
      <c r="Q216" s="63"/>
      <c r="R216" s="63"/>
      <c r="S216" s="63"/>
      <c r="T216" s="64"/>
      <c r="AT216" s="18" t="s">
        <v>141</v>
      </c>
      <c r="AU216" s="18" t="s">
        <v>84</v>
      </c>
    </row>
    <row r="217" s="12" customFormat="1">
      <c r="B217" s="165"/>
      <c r="D217" s="161" t="s">
        <v>143</v>
      </c>
      <c r="E217" s="166" t="s">
        <v>3</v>
      </c>
      <c r="F217" s="167" t="s">
        <v>395</v>
      </c>
      <c r="H217" s="168">
        <v>4.4900000000000002</v>
      </c>
      <c r="L217" s="165"/>
      <c r="M217" s="169"/>
      <c r="N217" s="170"/>
      <c r="O217" s="170"/>
      <c r="P217" s="170"/>
      <c r="Q217" s="170"/>
      <c r="R217" s="170"/>
      <c r="S217" s="170"/>
      <c r="T217" s="171"/>
      <c r="AT217" s="166" t="s">
        <v>143</v>
      </c>
      <c r="AU217" s="166" t="s">
        <v>84</v>
      </c>
      <c r="AV217" s="12" t="s">
        <v>84</v>
      </c>
      <c r="AW217" s="12" t="s">
        <v>36</v>
      </c>
      <c r="AX217" s="12" t="s">
        <v>82</v>
      </c>
      <c r="AY217" s="166" t="s">
        <v>127</v>
      </c>
    </row>
    <row r="218" s="11" customFormat="1" ht="22.8" customHeight="1">
      <c r="B218" s="136"/>
      <c r="D218" s="137" t="s">
        <v>73</v>
      </c>
      <c r="E218" s="146" t="s">
        <v>135</v>
      </c>
      <c r="F218" s="146" t="s">
        <v>396</v>
      </c>
      <c r="J218" s="147">
        <f>BK218</f>
        <v>7932.7399999999998</v>
      </c>
      <c r="L218" s="136"/>
      <c r="M218" s="140"/>
      <c r="N218" s="141"/>
      <c r="O218" s="141"/>
      <c r="P218" s="142">
        <f>SUM(P219:P238)</f>
        <v>4.6055899999999994</v>
      </c>
      <c r="Q218" s="141"/>
      <c r="R218" s="142">
        <f>SUM(R219:R238)</f>
        <v>6.6439051999999998</v>
      </c>
      <c r="S218" s="141"/>
      <c r="T218" s="143">
        <f>SUM(T219:T238)</f>
        <v>0</v>
      </c>
      <c r="AR218" s="137" t="s">
        <v>82</v>
      </c>
      <c r="AT218" s="144" t="s">
        <v>73</v>
      </c>
      <c r="AU218" s="144" t="s">
        <v>82</v>
      </c>
      <c r="AY218" s="137" t="s">
        <v>127</v>
      </c>
      <c r="BK218" s="145">
        <f>SUM(BK219:BK238)</f>
        <v>7932.7399999999998</v>
      </c>
    </row>
    <row r="219" s="1" customFormat="1" ht="16.5" customHeight="1">
      <c r="B219" s="148"/>
      <c r="C219" s="149" t="s">
        <v>397</v>
      </c>
      <c r="D219" s="149" t="s">
        <v>130</v>
      </c>
      <c r="E219" s="150" t="s">
        <v>398</v>
      </c>
      <c r="F219" s="151" t="s">
        <v>399</v>
      </c>
      <c r="G219" s="152" t="s">
        <v>147</v>
      </c>
      <c r="H219" s="153">
        <v>0.080000000000000002</v>
      </c>
      <c r="I219" s="154">
        <v>1200</v>
      </c>
      <c r="J219" s="154">
        <f>ROUND(I219*H219,2)</f>
        <v>96</v>
      </c>
      <c r="K219" s="151" t="s">
        <v>134</v>
      </c>
      <c r="L219" s="31"/>
      <c r="M219" s="155" t="s">
        <v>3</v>
      </c>
      <c r="N219" s="156" t="s">
        <v>45</v>
      </c>
      <c r="O219" s="157">
        <v>1.925</v>
      </c>
      <c r="P219" s="157">
        <f>O219*H219</f>
        <v>0.154</v>
      </c>
      <c r="Q219" s="157">
        <v>0.0045500000000000002</v>
      </c>
      <c r="R219" s="157">
        <f>Q219*H219</f>
        <v>0.00036400000000000001</v>
      </c>
      <c r="S219" s="157">
        <v>0</v>
      </c>
      <c r="T219" s="158">
        <f>S219*H219</f>
        <v>0</v>
      </c>
      <c r="AR219" s="159" t="s">
        <v>135</v>
      </c>
      <c r="AT219" s="159" t="s">
        <v>130</v>
      </c>
      <c r="AU219" s="159" t="s">
        <v>84</v>
      </c>
      <c r="AY219" s="18" t="s">
        <v>127</v>
      </c>
      <c r="BE219" s="160">
        <f>IF(N219="základní",J219,0)</f>
        <v>96</v>
      </c>
      <c r="BF219" s="160">
        <f>IF(N219="snížená",J219,0)</f>
        <v>0</v>
      </c>
      <c r="BG219" s="160">
        <f>IF(N219="zákl. přenesená",J219,0)</f>
        <v>0</v>
      </c>
      <c r="BH219" s="160">
        <f>IF(N219="sníž. přenesená",J219,0)</f>
        <v>0</v>
      </c>
      <c r="BI219" s="160">
        <f>IF(N219="nulová",J219,0)</f>
        <v>0</v>
      </c>
      <c r="BJ219" s="18" t="s">
        <v>82</v>
      </c>
      <c r="BK219" s="160">
        <f>ROUND(I219*H219,2)</f>
        <v>96</v>
      </c>
      <c r="BL219" s="18" t="s">
        <v>135</v>
      </c>
      <c r="BM219" s="159" t="s">
        <v>400</v>
      </c>
    </row>
    <row r="220" s="1" customFormat="1">
      <c r="B220" s="31"/>
      <c r="D220" s="161" t="s">
        <v>137</v>
      </c>
      <c r="F220" s="162" t="s">
        <v>401</v>
      </c>
      <c r="L220" s="31"/>
      <c r="M220" s="163"/>
      <c r="N220" s="63"/>
      <c r="O220" s="63"/>
      <c r="P220" s="63"/>
      <c r="Q220" s="63"/>
      <c r="R220" s="63"/>
      <c r="S220" s="63"/>
      <c r="T220" s="64"/>
      <c r="AT220" s="18" t="s">
        <v>137</v>
      </c>
      <c r="AU220" s="18" t="s">
        <v>84</v>
      </c>
    </row>
    <row r="221" s="1" customFormat="1">
      <c r="B221" s="31"/>
      <c r="D221" s="161" t="s">
        <v>139</v>
      </c>
      <c r="F221" s="164" t="s">
        <v>402</v>
      </c>
      <c r="L221" s="31"/>
      <c r="M221" s="163"/>
      <c r="N221" s="63"/>
      <c r="O221" s="63"/>
      <c r="P221" s="63"/>
      <c r="Q221" s="63"/>
      <c r="R221" s="63"/>
      <c r="S221" s="63"/>
      <c r="T221" s="64"/>
      <c r="AT221" s="18" t="s">
        <v>139</v>
      </c>
      <c r="AU221" s="18" t="s">
        <v>84</v>
      </c>
    </row>
    <row r="222" s="1" customFormat="1">
      <c r="B222" s="31"/>
      <c r="D222" s="161" t="s">
        <v>141</v>
      </c>
      <c r="F222" s="164" t="s">
        <v>403</v>
      </c>
      <c r="L222" s="31"/>
      <c r="M222" s="163"/>
      <c r="N222" s="63"/>
      <c r="O222" s="63"/>
      <c r="P222" s="63"/>
      <c r="Q222" s="63"/>
      <c r="R222" s="63"/>
      <c r="S222" s="63"/>
      <c r="T222" s="64"/>
      <c r="AT222" s="18" t="s">
        <v>141</v>
      </c>
      <c r="AU222" s="18" t="s">
        <v>84</v>
      </c>
    </row>
    <row r="223" s="12" customFormat="1">
      <c r="B223" s="165"/>
      <c r="D223" s="161" t="s">
        <v>143</v>
      </c>
      <c r="E223" s="166" t="s">
        <v>3</v>
      </c>
      <c r="F223" s="167" t="s">
        <v>404</v>
      </c>
      <c r="H223" s="168">
        <v>0.080000000000000002</v>
      </c>
      <c r="L223" s="165"/>
      <c r="M223" s="169"/>
      <c r="N223" s="170"/>
      <c r="O223" s="170"/>
      <c r="P223" s="170"/>
      <c r="Q223" s="170"/>
      <c r="R223" s="170"/>
      <c r="S223" s="170"/>
      <c r="T223" s="171"/>
      <c r="AT223" s="166" t="s">
        <v>143</v>
      </c>
      <c r="AU223" s="166" t="s">
        <v>84</v>
      </c>
      <c r="AV223" s="12" t="s">
        <v>84</v>
      </c>
      <c r="AW223" s="12" t="s">
        <v>36</v>
      </c>
      <c r="AX223" s="12" t="s">
        <v>82</v>
      </c>
      <c r="AY223" s="166" t="s">
        <v>127</v>
      </c>
    </row>
    <row r="224" s="1" customFormat="1" ht="16.5" customHeight="1">
      <c r="B224" s="148"/>
      <c r="C224" s="149" t="s">
        <v>405</v>
      </c>
      <c r="D224" s="149" t="s">
        <v>130</v>
      </c>
      <c r="E224" s="150" t="s">
        <v>406</v>
      </c>
      <c r="F224" s="151" t="s">
        <v>407</v>
      </c>
      <c r="G224" s="152" t="s">
        <v>147</v>
      </c>
      <c r="H224" s="153">
        <v>8.0899999999999999</v>
      </c>
      <c r="I224" s="154">
        <v>296</v>
      </c>
      <c r="J224" s="154">
        <f>ROUND(I224*H224,2)</f>
        <v>2394.6399999999999</v>
      </c>
      <c r="K224" s="151" t="s">
        <v>134</v>
      </c>
      <c r="L224" s="31"/>
      <c r="M224" s="155" t="s">
        <v>3</v>
      </c>
      <c r="N224" s="156" t="s">
        <v>45</v>
      </c>
      <c r="O224" s="157">
        <v>0.16600000000000001</v>
      </c>
      <c r="P224" s="157">
        <f>O224*H224</f>
        <v>1.34294</v>
      </c>
      <c r="Q224" s="157">
        <v>0</v>
      </c>
      <c r="R224" s="157">
        <f>Q224*H224</f>
        <v>0</v>
      </c>
      <c r="S224" s="157">
        <v>0</v>
      </c>
      <c r="T224" s="158">
        <f>S224*H224</f>
        <v>0</v>
      </c>
      <c r="AR224" s="159" t="s">
        <v>135</v>
      </c>
      <c r="AT224" s="159" t="s">
        <v>130</v>
      </c>
      <c r="AU224" s="159" t="s">
        <v>84</v>
      </c>
      <c r="AY224" s="18" t="s">
        <v>127</v>
      </c>
      <c r="BE224" s="160">
        <f>IF(N224="základní",J224,0)</f>
        <v>2394.6399999999999</v>
      </c>
      <c r="BF224" s="160">
        <f>IF(N224="snížená",J224,0)</f>
        <v>0</v>
      </c>
      <c r="BG224" s="160">
        <f>IF(N224="zákl. přenesená",J224,0)</f>
        <v>0</v>
      </c>
      <c r="BH224" s="160">
        <f>IF(N224="sníž. přenesená",J224,0)</f>
        <v>0</v>
      </c>
      <c r="BI224" s="160">
        <f>IF(N224="nulová",J224,0)</f>
        <v>0</v>
      </c>
      <c r="BJ224" s="18" t="s">
        <v>82</v>
      </c>
      <c r="BK224" s="160">
        <f>ROUND(I224*H224,2)</f>
        <v>2394.6399999999999</v>
      </c>
      <c r="BL224" s="18" t="s">
        <v>135</v>
      </c>
      <c r="BM224" s="159" t="s">
        <v>408</v>
      </c>
    </row>
    <row r="225" s="1" customFormat="1">
      <c r="B225" s="31"/>
      <c r="D225" s="161" t="s">
        <v>137</v>
      </c>
      <c r="F225" s="162" t="s">
        <v>409</v>
      </c>
      <c r="L225" s="31"/>
      <c r="M225" s="163"/>
      <c r="N225" s="63"/>
      <c r="O225" s="63"/>
      <c r="P225" s="63"/>
      <c r="Q225" s="63"/>
      <c r="R225" s="63"/>
      <c r="S225" s="63"/>
      <c r="T225" s="64"/>
      <c r="AT225" s="18" t="s">
        <v>137</v>
      </c>
      <c r="AU225" s="18" t="s">
        <v>84</v>
      </c>
    </row>
    <row r="226" s="1" customFormat="1">
      <c r="B226" s="31"/>
      <c r="D226" s="161" t="s">
        <v>139</v>
      </c>
      <c r="F226" s="164" t="s">
        <v>410</v>
      </c>
      <c r="L226" s="31"/>
      <c r="M226" s="163"/>
      <c r="N226" s="63"/>
      <c r="O226" s="63"/>
      <c r="P226" s="63"/>
      <c r="Q226" s="63"/>
      <c r="R226" s="63"/>
      <c r="S226" s="63"/>
      <c r="T226" s="64"/>
      <c r="AT226" s="18" t="s">
        <v>139</v>
      </c>
      <c r="AU226" s="18" t="s">
        <v>84</v>
      </c>
    </row>
    <row r="227" s="1" customFormat="1">
      <c r="B227" s="31"/>
      <c r="D227" s="161" t="s">
        <v>141</v>
      </c>
      <c r="F227" s="164" t="s">
        <v>411</v>
      </c>
      <c r="L227" s="31"/>
      <c r="M227" s="163"/>
      <c r="N227" s="63"/>
      <c r="O227" s="63"/>
      <c r="P227" s="63"/>
      <c r="Q227" s="63"/>
      <c r="R227" s="63"/>
      <c r="S227" s="63"/>
      <c r="T227" s="64"/>
      <c r="AT227" s="18" t="s">
        <v>141</v>
      </c>
      <c r="AU227" s="18" t="s">
        <v>84</v>
      </c>
    </row>
    <row r="228" s="12" customFormat="1">
      <c r="B228" s="165"/>
      <c r="D228" s="161" t="s">
        <v>143</v>
      </c>
      <c r="E228" s="166" t="s">
        <v>3</v>
      </c>
      <c r="F228" s="167" t="s">
        <v>412</v>
      </c>
      <c r="H228" s="168">
        <v>8.0899999999999999</v>
      </c>
      <c r="L228" s="165"/>
      <c r="M228" s="169"/>
      <c r="N228" s="170"/>
      <c r="O228" s="170"/>
      <c r="P228" s="170"/>
      <c r="Q228" s="170"/>
      <c r="R228" s="170"/>
      <c r="S228" s="170"/>
      <c r="T228" s="171"/>
      <c r="AT228" s="166" t="s">
        <v>143</v>
      </c>
      <c r="AU228" s="166" t="s">
        <v>84</v>
      </c>
      <c r="AV228" s="12" t="s">
        <v>84</v>
      </c>
      <c r="AW228" s="12" t="s">
        <v>36</v>
      </c>
      <c r="AX228" s="12" t="s">
        <v>82</v>
      </c>
      <c r="AY228" s="166" t="s">
        <v>127</v>
      </c>
    </row>
    <row r="229" s="1" customFormat="1" ht="16.5" customHeight="1">
      <c r="B229" s="148"/>
      <c r="C229" s="149" t="s">
        <v>413</v>
      </c>
      <c r="D229" s="149" t="s">
        <v>130</v>
      </c>
      <c r="E229" s="150" t="s">
        <v>414</v>
      </c>
      <c r="F229" s="151" t="s">
        <v>415</v>
      </c>
      <c r="G229" s="152" t="s">
        <v>133</v>
      </c>
      <c r="H229" s="153">
        <v>2.1899999999999999</v>
      </c>
      <c r="I229" s="154">
        <v>1590</v>
      </c>
      <c r="J229" s="154">
        <f>ROUND(I229*H229,2)</f>
        <v>3482.0999999999999</v>
      </c>
      <c r="K229" s="151" t="s">
        <v>3</v>
      </c>
      <c r="L229" s="31"/>
      <c r="M229" s="155" t="s">
        <v>3</v>
      </c>
      <c r="N229" s="156" t="s">
        <v>45</v>
      </c>
      <c r="O229" s="157">
        <v>0.57499999999999996</v>
      </c>
      <c r="P229" s="157">
        <f>O229*H229</f>
        <v>1.25925</v>
      </c>
      <c r="Q229" s="157">
        <v>2.4340799999999998</v>
      </c>
      <c r="R229" s="157">
        <f>Q229*H229</f>
        <v>5.3306351999999997</v>
      </c>
      <c r="S229" s="157">
        <v>0</v>
      </c>
      <c r="T229" s="158">
        <f>S229*H229</f>
        <v>0</v>
      </c>
      <c r="AR229" s="159" t="s">
        <v>135</v>
      </c>
      <c r="AT229" s="159" t="s">
        <v>130</v>
      </c>
      <c r="AU229" s="159" t="s">
        <v>84</v>
      </c>
      <c r="AY229" s="18" t="s">
        <v>127</v>
      </c>
      <c r="BE229" s="160">
        <f>IF(N229="základní",J229,0)</f>
        <v>3482.0999999999999</v>
      </c>
      <c r="BF229" s="160">
        <f>IF(N229="snížená",J229,0)</f>
        <v>0</v>
      </c>
      <c r="BG229" s="160">
        <f>IF(N229="zákl. přenesená",J229,0)</f>
        <v>0</v>
      </c>
      <c r="BH229" s="160">
        <f>IF(N229="sníž. přenesená",J229,0)</f>
        <v>0</v>
      </c>
      <c r="BI229" s="160">
        <f>IF(N229="nulová",J229,0)</f>
        <v>0</v>
      </c>
      <c r="BJ229" s="18" t="s">
        <v>82</v>
      </c>
      <c r="BK229" s="160">
        <f>ROUND(I229*H229,2)</f>
        <v>3482.0999999999999</v>
      </c>
      <c r="BL229" s="18" t="s">
        <v>135</v>
      </c>
      <c r="BM229" s="159" t="s">
        <v>416</v>
      </c>
    </row>
    <row r="230" s="1" customFormat="1">
      <c r="B230" s="31"/>
      <c r="D230" s="161" t="s">
        <v>137</v>
      </c>
      <c r="F230" s="162" t="s">
        <v>417</v>
      </c>
      <c r="L230" s="31"/>
      <c r="M230" s="163"/>
      <c r="N230" s="63"/>
      <c r="O230" s="63"/>
      <c r="P230" s="63"/>
      <c r="Q230" s="63"/>
      <c r="R230" s="63"/>
      <c r="S230" s="63"/>
      <c r="T230" s="64"/>
      <c r="AT230" s="18" t="s">
        <v>137</v>
      </c>
      <c r="AU230" s="18" t="s">
        <v>84</v>
      </c>
    </row>
    <row r="231" s="1" customFormat="1">
      <c r="B231" s="31"/>
      <c r="D231" s="161" t="s">
        <v>139</v>
      </c>
      <c r="F231" s="164" t="s">
        <v>418</v>
      </c>
      <c r="L231" s="31"/>
      <c r="M231" s="163"/>
      <c r="N231" s="63"/>
      <c r="O231" s="63"/>
      <c r="P231" s="63"/>
      <c r="Q231" s="63"/>
      <c r="R231" s="63"/>
      <c r="S231" s="63"/>
      <c r="T231" s="64"/>
      <c r="AT231" s="18" t="s">
        <v>139</v>
      </c>
      <c r="AU231" s="18" t="s">
        <v>84</v>
      </c>
    </row>
    <row r="232" s="1" customFormat="1">
      <c r="B232" s="31"/>
      <c r="D232" s="161" t="s">
        <v>141</v>
      </c>
      <c r="F232" s="164" t="s">
        <v>419</v>
      </c>
      <c r="L232" s="31"/>
      <c r="M232" s="163"/>
      <c r="N232" s="63"/>
      <c r="O232" s="63"/>
      <c r="P232" s="63"/>
      <c r="Q232" s="63"/>
      <c r="R232" s="63"/>
      <c r="S232" s="63"/>
      <c r="T232" s="64"/>
      <c r="AT232" s="18" t="s">
        <v>141</v>
      </c>
      <c r="AU232" s="18" t="s">
        <v>84</v>
      </c>
    </row>
    <row r="233" s="12" customFormat="1">
      <c r="B233" s="165"/>
      <c r="D233" s="161" t="s">
        <v>143</v>
      </c>
      <c r="E233" s="166" t="s">
        <v>3</v>
      </c>
      <c r="F233" s="167" t="s">
        <v>420</v>
      </c>
      <c r="H233" s="168">
        <v>2.1899999999999999</v>
      </c>
      <c r="L233" s="165"/>
      <c r="M233" s="169"/>
      <c r="N233" s="170"/>
      <c r="O233" s="170"/>
      <c r="P233" s="170"/>
      <c r="Q233" s="170"/>
      <c r="R233" s="170"/>
      <c r="S233" s="170"/>
      <c r="T233" s="171"/>
      <c r="AT233" s="166" t="s">
        <v>143</v>
      </c>
      <c r="AU233" s="166" t="s">
        <v>84</v>
      </c>
      <c r="AV233" s="12" t="s">
        <v>84</v>
      </c>
      <c r="AW233" s="12" t="s">
        <v>36</v>
      </c>
      <c r="AX233" s="12" t="s">
        <v>82</v>
      </c>
      <c r="AY233" s="166" t="s">
        <v>127</v>
      </c>
    </row>
    <row r="234" s="1" customFormat="1" ht="16.5" customHeight="1">
      <c r="B234" s="148"/>
      <c r="C234" s="149" t="s">
        <v>421</v>
      </c>
      <c r="D234" s="149" t="s">
        <v>130</v>
      </c>
      <c r="E234" s="150" t="s">
        <v>422</v>
      </c>
      <c r="F234" s="151" t="s">
        <v>423</v>
      </c>
      <c r="G234" s="152" t="s">
        <v>147</v>
      </c>
      <c r="H234" s="153">
        <v>1.3999999999999999</v>
      </c>
      <c r="I234" s="154">
        <v>1400</v>
      </c>
      <c r="J234" s="154">
        <f>ROUND(I234*H234,2)</f>
        <v>1960</v>
      </c>
      <c r="K234" s="151" t="s">
        <v>134</v>
      </c>
      <c r="L234" s="31"/>
      <c r="M234" s="155" t="s">
        <v>3</v>
      </c>
      <c r="N234" s="156" t="s">
        <v>45</v>
      </c>
      <c r="O234" s="157">
        <v>1.321</v>
      </c>
      <c r="P234" s="157">
        <f>O234*H234</f>
        <v>1.8493999999999997</v>
      </c>
      <c r="Q234" s="157">
        <v>0.93779000000000001</v>
      </c>
      <c r="R234" s="157">
        <f>Q234*H234</f>
        <v>1.3129059999999999</v>
      </c>
      <c r="S234" s="157">
        <v>0</v>
      </c>
      <c r="T234" s="158">
        <f>S234*H234</f>
        <v>0</v>
      </c>
      <c r="AR234" s="159" t="s">
        <v>135</v>
      </c>
      <c r="AT234" s="159" t="s">
        <v>130</v>
      </c>
      <c r="AU234" s="159" t="s">
        <v>84</v>
      </c>
      <c r="AY234" s="18" t="s">
        <v>127</v>
      </c>
      <c r="BE234" s="160">
        <f>IF(N234="základní",J234,0)</f>
        <v>1960</v>
      </c>
      <c r="BF234" s="160">
        <f>IF(N234="snížená",J234,0)</f>
        <v>0</v>
      </c>
      <c r="BG234" s="160">
        <f>IF(N234="zákl. přenesená",J234,0)</f>
        <v>0</v>
      </c>
      <c r="BH234" s="160">
        <f>IF(N234="sníž. přenesená",J234,0)</f>
        <v>0</v>
      </c>
      <c r="BI234" s="160">
        <f>IF(N234="nulová",J234,0)</f>
        <v>0</v>
      </c>
      <c r="BJ234" s="18" t="s">
        <v>82</v>
      </c>
      <c r="BK234" s="160">
        <f>ROUND(I234*H234,2)</f>
        <v>1960</v>
      </c>
      <c r="BL234" s="18" t="s">
        <v>135</v>
      </c>
      <c r="BM234" s="159" t="s">
        <v>424</v>
      </c>
    </row>
    <row r="235" s="1" customFormat="1">
      <c r="B235" s="31"/>
      <c r="D235" s="161" t="s">
        <v>137</v>
      </c>
      <c r="F235" s="162" t="s">
        <v>425</v>
      </c>
      <c r="L235" s="31"/>
      <c r="M235" s="163"/>
      <c r="N235" s="63"/>
      <c r="O235" s="63"/>
      <c r="P235" s="63"/>
      <c r="Q235" s="63"/>
      <c r="R235" s="63"/>
      <c r="S235" s="63"/>
      <c r="T235" s="64"/>
      <c r="AT235" s="18" t="s">
        <v>137</v>
      </c>
      <c r="AU235" s="18" t="s">
        <v>84</v>
      </c>
    </row>
    <row r="236" s="1" customFormat="1">
      <c r="B236" s="31"/>
      <c r="D236" s="161" t="s">
        <v>139</v>
      </c>
      <c r="F236" s="164" t="s">
        <v>426</v>
      </c>
      <c r="L236" s="31"/>
      <c r="M236" s="163"/>
      <c r="N236" s="63"/>
      <c r="O236" s="63"/>
      <c r="P236" s="63"/>
      <c r="Q236" s="63"/>
      <c r="R236" s="63"/>
      <c r="S236" s="63"/>
      <c r="T236" s="64"/>
      <c r="AT236" s="18" t="s">
        <v>139</v>
      </c>
      <c r="AU236" s="18" t="s">
        <v>84</v>
      </c>
    </row>
    <row r="237" s="1" customFormat="1">
      <c r="B237" s="31"/>
      <c r="D237" s="161" t="s">
        <v>141</v>
      </c>
      <c r="F237" s="164" t="s">
        <v>427</v>
      </c>
      <c r="L237" s="31"/>
      <c r="M237" s="163"/>
      <c r="N237" s="63"/>
      <c r="O237" s="63"/>
      <c r="P237" s="63"/>
      <c r="Q237" s="63"/>
      <c r="R237" s="63"/>
      <c r="S237" s="63"/>
      <c r="T237" s="64"/>
      <c r="AT237" s="18" t="s">
        <v>141</v>
      </c>
      <c r="AU237" s="18" t="s">
        <v>84</v>
      </c>
    </row>
    <row r="238" s="12" customFormat="1">
      <c r="B238" s="165"/>
      <c r="D238" s="161" t="s">
        <v>143</v>
      </c>
      <c r="E238" s="166" t="s">
        <v>3</v>
      </c>
      <c r="F238" s="167" t="s">
        <v>428</v>
      </c>
      <c r="H238" s="168">
        <v>1.3999999999999999</v>
      </c>
      <c r="L238" s="165"/>
      <c r="M238" s="169"/>
      <c r="N238" s="170"/>
      <c r="O238" s="170"/>
      <c r="P238" s="170"/>
      <c r="Q238" s="170"/>
      <c r="R238" s="170"/>
      <c r="S238" s="170"/>
      <c r="T238" s="171"/>
      <c r="AT238" s="166" t="s">
        <v>143</v>
      </c>
      <c r="AU238" s="166" t="s">
        <v>84</v>
      </c>
      <c r="AV238" s="12" t="s">
        <v>84</v>
      </c>
      <c r="AW238" s="12" t="s">
        <v>36</v>
      </c>
      <c r="AX238" s="12" t="s">
        <v>82</v>
      </c>
      <c r="AY238" s="166" t="s">
        <v>127</v>
      </c>
    </row>
    <row r="239" s="11" customFormat="1" ht="22.8" customHeight="1">
      <c r="B239" s="136"/>
      <c r="D239" s="137" t="s">
        <v>73</v>
      </c>
      <c r="E239" s="146" t="s">
        <v>156</v>
      </c>
      <c r="F239" s="146" t="s">
        <v>157</v>
      </c>
      <c r="J239" s="147">
        <f>BK239</f>
        <v>36723.720000000001</v>
      </c>
      <c r="L239" s="136"/>
      <c r="M239" s="140"/>
      <c r="N239" s="141"/>
      <c r="O239" s="141"/>
      <c r="P239" s="142">
        <f>SUM(P240:P311)</f>
        <v>33.436879999999995</v>
      </c>
      <c r="Q239" s="141"/>
      <c r="R239" s="142">
        <f>SUM(R240:R311)</f>
        <v>0.10227789999999999</v>
      </c>
      <c r="S239" s="141"/>
      <c r="T239" s="143">
        <f>SUM(T240:T311)</f>
        <v>0.016500000000000001</v>
      </c>
      <c r="AR239" s="137" t="s">
        <v>82</v>
      </c>
      <c r="AT239" s="144" t="s">
        <v>73</v>
      </c>
      <c r="AU239" s="144" t="s">
        <v>82</v>
      </c>
      <c r="AY239" s="137" t="s">
        <v>127</v>
      </c>
      <c r="BK239" s="145">
        <f>SUM(BK240:BK311)</f>
        <v>36723.720000000001</v>
      </c>
    </row>
    <row r="240" s="1" customFormat="1" ht="16.5" customHeight="1">
      <c r="B240" s="148"/>
      <c r="C240" s="149" t="s">
        <v>429</v>
      </c>
      <c r="D240" s="149" t="s">
        <v>130</v>
      </c>
      <c r="E240" s="150" t="s">
        <v>430</v>
      </c>
      <c r="F240" s="151" t="s">
        <v>431</v>
      </c>
      <c r="G240" s="152" t="s">
        <v>147</v>
      </c>
      <c r="H240" s="153">
        <v>2</v>
      </c>
      <c r="I240" s="154">
        <v>183</v>
      </c>
      <c r="J240" s="154">
        <f>ROUND(I240*H240,2)</f>
        <v>366</v>
      </c>
      <c r="K240" s="151" t="s">
        <v>134</v>
      </c>
      <c r="L240" s="31"/>
      <c r="M240" s="155" t="s">
        <v>3</v>
      </c>
      <c r="N240" s="156" t="s">
        <v>45</v>
      </c>
      <c r="O240" s="157">
        <v>0.23000000000000001</v>
      </c>
      <c r="P240" s="157">
        <f>O240*H240</f>
        <v>0.46000000000000002</v>
      </c>
      <c r="Q240" s="157">
        <v>0.00063000000000000003</v>
      </c>
      <c r="R240" s="157">
        <f>Q240*H240</f>
        <v>0.0012600000000000001</v>
      </c>
      <c r="S240" s="157">
        <v>0</v>
      </c>
      <c r="T240" s="158">
        <f>S240*H240</f>
        <v>0</v>
      </c>
      <c r="AR240" s="159" t="s">
        <v>135</v>
      </c>
      <c r="AT240" s="159" t="s">
        <v>130</v>
      </c>
      <c r="AU240" s="159" t="s">
        <v>84</v>
      </c>
      <c r="AY240" s="18" t="s">
        <v>127</v>
      </c>
      <c r="BE240" s="160">
        <f>IF(N240="základní",J240,0)</f>
        <v>366</v>
      </c>
      <c r="BF240" s="160">
        <f>IF(N240="snížená",J240,0)</f>
        <v>0</v>
      </c>
      <c r="BG240" s="160">
        <f>IF(N240="zákl. přenesená",J240,0)</f>
        <v>0</v>
      </c>
      <c r="BH240" s="160">
        <f>IF(N240="sníž. přenesená",J240,0)</f>
        <v>0</v>
      </c>
      <c r="BI240" s="160">
        <f>IF(N240="nulová",J240,0)</f>
        <v>0</v>
      </c>
      <c r="BJ240" s="18" t="s">
        <v>82</v>
      </c>
      <c r="BK240" s="160">
        <f>ROUND(I240*H240,2)</f>
        <v>366</v>
      </c>
      <c r="BL240" s="18" t="s">
        <v>135</v>
      </c>
      <c r="BM240" s="159" t="s">
        <v>432</v>
      </c>
    </row>
    <row r="241" s="1" customFormat="1">
      <c r="B241" s="31"/>
      <c r="D241" s="161" t="s">
        <v>137</v>
      </c>
      <c r="F241" s="162" t="s">
        <v>433</v>
      </c>
      <c r="L241" s="31"/>
      <c r="M241" s="163"/>
      <c r="N241" s="63"/>
      <c r="O241" s="63"/>
      <c r="P241" s="63"/>
      <c r="Q241" s="63"/>
      <c r="R241" s="63"/>
      <c r="S241" s="63"/>
      <c r="T241" s="64"/>
      <c r="AT241" s="18" t="s">
        <v>137</v>
      </c>
      <c r="AU241" s="18" t="s">
        <v>84</v>
      </c>
    </row>
    <row r="242" s="1" customFormat="1">
      <c r="B242" s="31"/>
      <c r="D242" s="161" t="s">
        <v>139</v>
      </c>
      <c r="F242" s="164" t="s">
        <v>434</v>
      </c>
      <c r="L242" s="31"/>
      <c r="M242" s="163"/>
      <c r="N242" s="63"/>
      <c r="O242" s="63"/>
      <c r="P242" s="63"/>
      <c r="Q242" s="63"/>
      <c r="R242" s="63"/>
      <c r="S242" s="63"/>
      <c r="T242" s="64"/>
      <c r="AT242" s="18" t="s">
        <v>139</v>
      </c>
      <c r="AU242" s="18" t="s">
        <v>84</v>
      </c>
    </row>
    <row r="243" s="12" customFormat="1">
      <c r="B243" s="165"/>
      <c r="D243" s="161" t="s">
        <v>143</v>
      </c>
      <c r="E243" s="166" t="s">
        <v>3</v>
      </c>
      <c r="F243" s="167" t="s">
        <v>435</v>
      </c>
      <c r="H243" s="168">
        <v>2</v>
      </c>
      <c r="L243" s="165"/>
      <c r="M243" s="169"/>
      <c r="N243" s="170"/>
      <c r="O243" s="170"/>
      <c r="P243" s="170"/>
      <c r="Q243" s="170"/>
      <c r="R243" s="170"/>
      <c r="S243" s="170"/>
      <c r="T243" s="171"/>
      <c r="AT243" s="166" t="s">
        <v>143</v>
      </c>
      <c r="AU243" s="166" t="s">
        <v>84</v>
      </c>
      <c r="AV243" s="12" t="s">
        <v>84</v>
      </c>
      <c r="AW243" s="12" t="s">
        <v>36</v>
      </c>
      <c r="AX243" s="12" t="s">
        <v>82</v>
      </c>
      <c r="AY243" s="166" t="s">
        <v>127</v>
      </c>
    </row>
    <row r="244" s="1" customFormat="1" ht="16.5" customHeight="1">
      <c r="B244" s="148"/>
      <c r="C244" s="149" t="s">
        <v>436</v>
      </c>
      <c r="D244" s="149" t="s">
        <v>130</v>
      </c>
      <c r="E244" s="150" t="s">
        <v>437</v>
      </c>
      <c r="F244" s="151" t="s">
        <v>438</v>
      </c>
      <c r="G244" s="152" t="s">
        <v>160</v>
      </c>
      <c r="H244" s="153">
        <v>6</v>
      </c>
      <c r="I244" s="154">
        <v>39.299999999999997</v>
      </c>
      <c r="J244" s="154">
        <f>ROUND(I244*H244,2)</f>
        <v>235.80000000000001</v>
      </c>
      <c r="K244" s="151" t="s">
        <v>134</v>
      </c>
      <c r="L244" s="31"/>
      <c r="M244" s="155" t="s">
        <v>3</v>
      </c>
      <c r="N244" s="156" t="s">
        <v>45</v>
      </c>
      <c r="O244" s="157">
        <v>0.125</v>
      </c>
      <c r="P244" s="157">
        <f>O244*H244</f>
        <v>0.75</v>
      </c>
      <c r="Q244" s="157">
        <v>0.00181</v>
      </c>
      <c r="R244" s="157">
        <f>Q244*H244</f>
        <v>0.01086</v>
      </c>
      <c r="S244" s="157">
        <v>0</v>
      </c>
      <c r="T244" s="158">
        <f>S244*H244</f>
        <v>0</v>
      </c>
      <c r="AR244" s="159" t="s">
        <v>135</v>
      </c>
      <c r="AT244" s="159" t="s">
        <v>130</v>
      </c>
      <c r="AU244" s="159" t="s">
        <v>84</v>
      </c>
      <c r="AY244" s="18" t="s">
        <v>127</v>
      </c>
      <c r="BE244" s="160">
        <f>IF(N244="základní",J244,0)</f>
        <v>235.80000000000001</v>
      </c>
      <c r="BF244" s="160">
        <f>IF(N244="snížená",J244,0)</f>
        <v>0</v>
      </c>
      <c r="BG244" s="160">
        <f>IF(N244="zákl. přenesená",J244,0)</f>
        <v>0</v>
      </c>
      <c r="BH244" s="160">
        <f>IF(N244="sníž. přenesená",J244,0)</f>
        <v>0</v>
      </c>
      <c r="BI244" s="160">
        <f>IF(N244="nulová",J244,0)</f>
        <v>0</v>
      </c>
      <c r="BJ244" s="18" t="s">
        <v>82</v>
      </c>
      <c r="BK244" s="160">
        <f>ROUND(I244*H244,2)</f>
        <v>235.80000000000001</v>
      </c>
      <c r="BL244" s="18" t="s">
        <v>135</v>
      </c>
      <c r="BM244" s="159" t="s">
        <v>439</v>
      </c>
    </row>
    <row r="245" s="1" customFormat="1">
      <c r="B245" s="31"/>
      <c r="D245" s="161" t="s">
        <v>137</v>
      </c>
      <c r="F245" s="162" t="s">
        <v>440</v>
      </c>
      <c r="L245" s="31"/>
      <c r="M245" s="163"/>
      <c r="N245" s="63"/>
      <c r="O245" s="63"/>
      <c r="P245" s="63"/>
      <c r="Q245" s="63"/>
      <c r="R245" s="63"/>
      <c r="S245" s="63"/>
      <c r="T245" s="64"/>
      <c r="AT245" s="18" t="s">
        <v>137</v>
      </c>
      <c r="AU245" s="18" t="s">
        <v>84</v>
      </c>
    </row>
    <row r="246" s="12" customFormat="1">
      <c r="B246" s="165"/>
      <c r="D246" s="161" t="s">
        <v>143</v>
      </c>
      <c r="E246" s="166" t="s">
        <v>3</v>
      </c>
      <c r="F246" s="167" t="s">
        <v>441</v>
      </c>
      <c r="H246" s="168">
        <v>6</v>
      </c>
      <c r="L246" s="165"/>
      <c r="M246" s="169"/>
      <c r="N246" s="170"/>
      <c r="O246" s="170"/>
      <c r="P246" s="170"/>
      <c r="Q246" s="170"/>
      <c r="R246" s="170"/>
      <c r="S246" s="170"/>
      <c r="T246" s="171"/>
      <c r="AT246" s="166" t="s">
        <v>143</v>
      </c>
      <c r="AU246" s="166" t="s">
        <v>84</v>
      </c>
      <c r="AV246" s="12" t="s">
        <v>84</v>
      </c>
      <c r="AW246" s="12" t="s">
        <v>36</v>
      </c>
      <c r="AX246" s="12" t="s">
        <v>82</v>
      </c>
      <c r="AY246" s="166" t="s">
        <v>127</v>
      </c>
    </row>
    <row r="247" s="1" customFormat="1" ht="16.5" customHeight="1">
      <c r="B247" s="148"/>
      <c r="C247" s="172" t="s">
        <v>442</v>
      </c>
      <c r="D247" s="172" t="s">
        <v>190</v>
      </c>
      <c r="E247" s="173" t="s">
        <v>443</v>
      </c>
      <c r="F247" s="174" t="s">
        <v>444</v>
      </c>
      <c r="G247" s="175" t="s">
        <v>160</v>
      </c>
      <c r="H247" s="176">
        <v>6</v>
      </c>
      <c r="I247" s="177">
        <v>89.599999999999994</v>
      </c>
      <c r="J247" s="177">
        <f>ROUND(I247*H247,2)</f>
        <v>537.60000000000002</v>
      </c>
      <c r="K247" s="174" t="s">
        <v>134</v>
      </c>
      <c r="L247" s="178"/>
      <c r="M247" s="179" t="s">
        <v>3</v>
      </c>
      <c r="N247" s="180" t="s">
        <v>45</v>
      </c>
      <c r="O247" s="157">
        <v>0</v>
      </c>
      <c r="P247" s="157">
        <f>O247*H247</f>
        <v>0</v>
      </c>
      <c r="Q247" s="157">
        <v>0.00125</v>
      </c>
      <c r="R247" s="157">
        <f>Q247*H247</f>
        <v>0.0074999999999999997</v>
      </c>
      <c r="S247" s="157">
        <v>0</v>
      </c>
      <c r="T247" s="158">
        <f>S247*H247</f>
        <v>0</v>
      </c>
      <c r="AR247" s="159" t="s">
        <v>194</v>
      </c>
      <c r="AT247" s="159" t="s">
        <v>190</v>
      </c>
      <c r="AU247" s="159" t="s">
        <v>84</v>
      </c>
      <c r="AY247" s="18" t="s">
        <v>127</v>
      </c>
      <c r="BE247" s="160">
        <f>IF(N247="základní",J247,0)</f>
        <v>537.60000000000002</v>
      </c>
      <c r="BF247" s="160">
        <f>IF(N247="snížená",J247,0)</f>
        <v>0</v>
      </c>
      <c r="BG247" s="160">
        <f>IF(N247="zákl. přenesená",J247,0)</f>
        <v>0</v>
      </c>
      <c r="BH247" s="160">
        <f>IF(N247="sníž. přenesená",J247,0)</f>
        <v>0</v>
      </c>
      <c r="BI247" s="160">
        <f>IF(N247="nulová",J247,0)</f>
        <v>0</v>
      </c>
      <c r="BJ247" s="18" t="s">
        <v>82</v>
      </c>
      <c r="BK247" s="160">
        <f>ROUND(I247*H247,2)</f>
        <v>537.60000000000002</v>
      </c>
      <c r="BL247" s="18" t="s">
        <v>135</v>
      </c>
      <c r="BM247" s="159" t="s">
        <v>445</v>
      </c>
    </row>
    <row r="248" s="1" customFormat="1">
      <c r="B248" s="31"/>
      <c r="D248" s="161" t="s">
        <v>137</v>
      </c>
      <c r="F248" s="162" t="s">
        <v>444</v>
      </c>
      <c r="L248" s="31"/>
      <c r="M248" s="163"/>
      <c r="N248" s="63"/>
      <c r="O248" s="63"/>
      <c r="P248" s="63"/>
      <c r="Q248" s="63"/>
      <c r="R248" s="63"/>
      <c r="S248" s="63"/>
      <c r="T248" s="64"/>
      <c r="AT248" s="18" t="s">
        <v>137</v>
      </c>
      <c r="AU248" s="18" t="s">
        <v>84</v>
      </c>
    </row>
    <row r="249" s="1" customFormat="1" ht="16.5" customHeight="1">
      <c r="B249" s="148"/>
      <c r="C249" s="149" t="s">
        <v>446</v>
      </c>
      <c r="D249" s="149" t="s">
        <v>130</v>
      </c>
      <c r="E249" s="150" t="s">
        <v>447</v>
      </c>
      <c r="F249" s="151" t="s">
        <v>448</v>
      </c>
      <c r="G249" s="152" t="s">
        <v>160</v>
      </c>
      <c r="H249" s="153">
        <v>12</v>
      </c>
      <c r="I249" s="154">
        <v>554</v>
      </c>
      <c r="J249" s="154">
        <f>ROUND(I249*H249,2)</f>
        <v>6648</v>
      </c>
      <c r="K249" s="151" t="s">
        <v>134</v>
      </c>
      <c r="L249" s="31"/>
      <c r="M249" s="155" t="s">
        <v>3</v>
      </c>
      <c r="N249" s="156" t="s">
        <v>45</v>
      </c>
      <c r="O249" s="157">
        <v>0.308</v>
      </c>
      <c r="P249" s="157">
        <f>O249*H249</f>
        <v>3.6959999999999997</v>
      </c>
      <c r="Q249" s="157">
        <v>0.00014999999999999999</v>
      </c>
      <c r="R249" s="157">
        <f>Q249*H249</f>
        <v>0.0018</v>
      </c>
      <c r="S249" s="157">
        <v>0</v>
      </c>
      <c r="T249" s="158">
        <f>S249*H249</f>
        <v>0</v>
      </c>
      <c r="AR249" s="159" t="s">
        <v>135</v>
      </c>
      <c r="AT249" s="159" t="s">
        <v>130</v>
      </c>
      <c r="AU249" s="159" t="s">
        <v>84</v>
      </c>
      <c r="AY249" s="18" t="s">
        <v>127</v>
      </c>
      <c r="BE249" s="160">
        <f>IF(N249="základní",J249,0)</f>
        <v>6648</v>
      </c>
      <c r="BF249" s="160">
        <f>IF(N249="snížená",J249,0)</f>
        <v>0</v>
      </c>
      <c r="BG249" s="160">
        <f>IF(N249="zákl. přenesená",J249,0)</f>
        <v>0</v>
      </c>
      <c r="BH249" s="160">
        <f>IF(N249="sníž. přenesená",J249,0)</f>
        <v>0</v>
      </c>
      <c r="BI249" s="160">
        <f>IF(N249="nulová",J249,0)</f>
        <v>0</v>
      </c>
      <c r="BJ249" s="18" t="s">
        <v>82</v>
      </c>
      <c r="BK249" s="160">
        <f>ROUND(I249*H249,2)</f>
        <v>6648</v>
      </c>
      <c r="BL249" s="18" t="s">
        <v>135</v>
      </c>
      <c r="BM249" s="159" t="s">
        <v>449</v>
      </c>
    </row>
    <row r="250" s="1" customFormat="1">
      <c r="B250" s="31"/>
      <c r="D250" s="161" t="s">
        <v>137</v>
      </c>
      <c r="F250" s="162" t="s">
        <v>450</v>
      </c>
      <c r="L250" s="31"/>
      <c r="M250" s="163"/>
      <c r="N250" s="63"/>
      <c r="O250" s="63"/>
      <c r="P250" s="63"/>
      <c r="Q250" s="63"/>
      <c r="R250" s="63"/>
      <c r="S250" s="63"/>
      <c r="T250" s="64"/>
      <c r="AT250" s="18" t="s">
        <v>137</v>
      </c>
      <c r="AU250" s="18" t="s">
        <v>84</v>
      </c>
    </row>
    <row r="251" s="1" customFormat="1">
      <c r="B251" s="31"/>
      <c r="D251" s="161" t="s">
        <v>139</v>
      </c>
      <c r="F251" s="164" t="s">
        <v>451</v>
      </c>
      <c r="L251" s="31"/>
      <c r="M251" s="163"/>
      <c r="N251" s="63"/>
      <c r="O251" s="63"/>
      <c r="P251" s="63"/>
      <c r="Q251" s="63"/>
      <c r="R251" s="63"/>
      <c r="S251" s="63"/>
      <c r="T251" s="64"/>
      <c r="AT251" s="18" t="s">
        <v>139</v>
      </c>
      <c r="AU251" s="18" t="s">
        <v>84</v>
      </c>
    </row>
    <row r="252" s="12" customFormat="1">
      <c r="B252" s="165"/>
      <c r="D252" s="161" t="s">
        <v>143</v>
      </c>
      <c r="E252" s="166" t="s">
        <v>3</v>
      </c>
      <c r="F252" s="167" t="s">
        <v>452</v>
      </c>
      <c r="H252" s="168">
        <v>12</v>
      </c>
      <c r="L252" s="165"/>
      <c r="M252" s="169"/>
      <c r="N252" s="170"/>
      <c r="O252" s="170"/>
      <c r="P252" s="170"/>
      <c r="Q252" s="170"/>
      <c r="R252" s="170"/>
      <c r="S252" s="170"/>
      <c r="T252" s="171"/>
      <c r="AT252" s="166" t="s">
        <v>143</v>
      </c>
      <c r="AU252" s="166" t="s">
        <v>84</v>
      </c>
      <c r="AV252" s="12" t="s">
        <v>84</v>
      </c>
      <c r="AW252" s="12" t="s">
        <v>36</v>
      </c>
      <c r="AX252" s="12" t="s">
        <v>82</v>
      </c>
      <c r="AY252" s="166" t="s">
        <v>127</v>
      </c>
    </row>
    <row r="253" s="1" customFormat="1" ht="16.5" customHeight="1">
      <c r="B253" s="148"/>
      <c r="C253" s="149" t="s">
        <v>453</v>
      </c>
      <c r="D253" s="149" t="s">
        <v>130</v>
      </c>
      <c r="E253" s="150" t="s">
        <v>454</v>
      </c>
      <c r="F253" s="151" t="s">
        <v>455</v>
      </c>
      <c r="G253" s="152" t="s">
        <v>215</v>
      </c>
      <c r="H253" s="153">
        <v>4.1600000000000001</v>
      </c>
      <c r="I253" s="154">
        <v>431</v>
      </c>
      <c r="J253" s="154">
        <f>ROUND(I253*H253,2)</f>
        <v>1792.96</v>
      </c>
      <c r="K253" s="151" t="s">
        <v>134</v>
      </c>
      <c r="L253" s="31"/>
      <c r="M253" s="155" t="s">
        <v>3</v>
      </c>
      <c r="N253" s="156" t="s">
        <v>45</v>
      </c>
      <c r="O253" s="157">
        <v>0.52000000000000002</v>
      </c>
      <c r="P253" s="157">
        <f>O253*H253</f>
        <v>2.1632000000000002</v>
      </c>
      <c r="Q253" s="157">
        <v>0.0020799999999999998</v>
      </c>
      <c r="R253" s="157">
        <f>Q253*H253</f>
        <v>0.0086527999999999987</v>
      </c>
      <c r="S253" s="157">
        <v>0</v>
      </c>
      <c r="T253" s="158">
        <f>S253*H253</f>
        <v>0</v>
      </c>
      <c r="AR253" s="159" t="s">
        <v>135</v>
      </c>
      <c r="AT253" s="159" t="s">
        <v>130</v>
      </c>
      <c r="AU253" s="159" t="s">
        <v>84</v>
      </c>
      <c r="AY253" s="18" t="s">
        <v>127</v>
      </c>
      <c r="BE253" s="160">
        <f>IF(N253="základní",J253,0)</f>
        <v>1792.96</v>
      </c>
      <c r="BF253" s="160">
        <f>IF(N253="snížená",J253,0)</f>
        <v>0</v>
      </c>
      <c r="BG253" s="160">
        <f>IF(N253="zákl. přenesená",J253,0)</f>
        <v>0</v>
      </c>
      <c r="BH253" s="160">
        <f>IF(N253="sníž. přenesená",J253,0)</f>
        <v>0</v>
      </c>
      <c r="BI253" s="160">
        <f>IF(N253="nulová",J253,0)</f>
        <v>0</v>
      </c>
      <c r="BJ253" s="18" t="s">
        <v>82</v>
      </c>
      <c r="BK253" s="160">
        <f>ROUND(I253*H253,2)</f>
        <v>1792.96</v>
      </c>
      <c r="BL253" s="18" t="s">
        <v>135</v>
      </c>
      <c r="BM253" s="159" t="s">
        <v>456</v>
      </c>
    </row>
    <row r="254" s="1" customFormat="1">
      <c r="B254" s="31"/>
      <c r="D254" s="161" t="s">
        <v>137</v>
      </c>
      <c r="F254" s="162" t="s">
        <v>457</v>
      </c>
      <c r="L254" s="31"/>
      <c r="M254" s="163"/>
      <c r="N254" s="63"/>
      <c r="O254" s="63"/>
      <c r="P254" s="63"/>
      <c r="Q254" s="63"/>
      <c r="R254" s="63"/>
      <c r="S254" s="63"/>
      <c r="T254" s="64"/>
      <c r="AT254" s="18" t="s">
        <v>137</v>
      </c>
      <c r="AU254" s="18" t="s">
        <v>84</v>
      </c>
    </row>
    <row r="255" s="1" customFormat="1">
      <c r="B255" s="31"/>
      <c r="D255" s="161" t="s">
        <v>139</v>
      </c>
      <c r="F255" s="164" t="s">
        <v>458</v>
      </c>
      <c r="L255" s="31"/>
      <c r="M255" s="163"/>
      <c r="N255" s="63"/>
      <c r="O255" s="63"/>
      <c r="P255" s="63"/>
      <c r="Q255" s="63"/>
      <c r="R255" s="63"/>
      <c r="S255" s="63"/>
      <c r="T255" s="64"/>
      <c r="AT255" s="18" t="s">
        <v>139</v>
      </c>
      <c r="AU255" s="18" t="s">
        <v>84</v>
      </c>
    </row>
    <row r="256" s="1" customFormat="1">
      <c r="B256" s="31"/>
      <c r="D256" s="161" t="s">
        <v>141</v>
      </c>
      <c r="F256" s="164" t="s">
        <v>459</v>
      </c>
      <c r="L256" s="31"/>
      <c r="M256" s="163"/>
      <c r="N256" s="63"/>
      <c r="O256" s="63"/>
      <c r="P256" s="63"/>
      <c r="Q256" s="63"/>
      <c r="R256" s="63"/>
      <c r="S256" s="63"/>
      <c r="T256" s="64"/>
      <c r="AT256" s="18" t="s">
        <v>141</v>
      </c>
      <c r="AU256" s="18" t="s">
        <v>84</v>
      </c>
    </row>
    <row r="257" s="12" customFormat="1">
      <c r="B257" s="165"/>
      <c r="D257" s="161" t="s">
        <v>143</v>
      </c>
      <c r="E257" s="166" t="s">
        <v>3</v>
      </c>
      <c r="F257" s="167" t="s">
        <v>460</v>
      </c>
      <c r="H257" s="168">
        <v>4.1600000000000001</v>
      </c>
      <c r="L257" s="165"/>
      <c r="M257" s="169"/>
      <c r="N257" s="170"/>
      <c r="O257" s="170"/>
      <c r="P257" s="170"/>
      <c r="Q257" s="170"/>
      <c r="R257" s="170"/>
      <c r="S257" s="170"/>
      <c r="T257" s="171"/>
      <c r="AT257" s="166" t="s">
        <v>143</v>
      </c>
      <c r="AU257" s="166" t="s">
        <v>84</v>
      </c>
      <c r="AV257" s="12" t="s">
        <v>84</v>
      </c>
      <c r="AW257" s="12" t="s">
        <v>36</v>
      </c>
      <c r="AX257" s="12" t="s">
        <v>82</v>
      </c>
      <c r="AY257" s="166" t="s">
        <v>127</v>
      </c>
    </row>
    <row r="258" s="1" customFormat="1" ht="16.5" customHeight="1">
      <c r="B258" s="148"/>
      <c r="C258" s="149" t="s">
        <v>461</v>
      </c>
      <c r="D258" s="149" t="s">
        <v>130</v>
      </c>
      <c r="E258" s="150" t="s">
        <v>462</v>
      </c>
      <c r="F258" s="151" t="s">
        <v>463</v>
      </c>
      <c r="G258" s="152" t="s">
        <v>215</v>
      </c>
      <c r="H258" s="153">
        <v>4.1600000000000001</v>
      </c>
      <c r="I258" s="154">
        <v>191</v>
      </c>
      <c r="J258" s="154">
        <f>ROUND(I258*H258,2)</f>
        <v>794.55999999999995</v>
      </c>
      <c r="K258" s="151" t="s">
        <v>134</v>
      </c>
      <c r="L258" s="31"/>
      <c r="M258" s="155" t="s">
        <v>3</v>
      </c>
      <c r="N258" s="156" t="s">
        <v>45</v>
      </c>
      <c r="O258" s="157">
        <v>0.23999999999999999</v>
      </c>
      <c r="P258" s="157">
        <f>O258*H258</f>
        <v>0.99839999999999995</v>
      </c>
      <c r="Q258" s="157">
        <v>0.00018000000000000001</v>
      </c>
      <c r="R258" s="157">
        <f>Q258*H258</f>
        <v>0.00074880000000000009</v>
      </c>
      <c r="S258" s="157">
        <v>0</v>
      </c>
      <c r="T258" s="158">
        <f>S258*H258</f>
        <v>0</v>
      </c>
      <c r="AR258" s="159" t="s">
        <v>135</v>
      </c>
      <c r="AT258" s="159" t="s">
        <v>130</v>
      </c>
      <c r="AU258" s="159" t="s">
        <v>84</v>
      </c>
      <c r="AY258" s="18" t="s">
        <v>127</v>
      </c>
      <c r="BE258" s="160">
        <f>IF(N258="základní",J258,0)</f>
        <v>794.55999999999995</v>
      </c>
      <c r="BF258" s="160">
        <f>IF(N258="snížená",J258,0)</f>
        <v>0</v>
      </c>
      <c r="BG258" s="160">
        <f>IF(N258="zákl. přenesená",J258,0)</f>
        <v>0</v>
      </c>
      <c r="BH258" s="160">
        <f>IF(N258="sníž. přenesená",J258,0)</f>
        <v>0</v>
      </c>
      <c r="BI258" s="160">
        <f>IF(N258="nulová",J258,0)</f>
        <v>0</v>
      </c>
      <c r="BJ258" s="18" t="s">
        <v>82</v>
      </c>
      <c r="BK258" s="160">
        <f>ROUND(I258*H258,2)</f>
        <v>794.55999999999995</v>
      </c>
      <c r="BL258" s="18" t="s">
        <v>135</v>
      </c>
      <c r="BM258" s="159" t="s">
        <v>464</v>
      </c>
    </row>
    <row r="259" s="1" customFormat="1">
      <c r="B259" s="31"/>
      <c r="D259" s="161" t="s">
        <v>137</v>
      </c>
      <c r="F259" s="162" t="s">
        <v>465</v>
      </c>
      <c r="L259" s="31"/>
      <c r="M259" s="163"/>
      <c r="N259" s="63"/>
      <c r="O259" s="63"/>
      <c r="P259" s="63"/>
      <c r="Q259" s="63"/>
      <c r="R259" s="63"/>
      <c r="S259" s="63"/>
      <c r="T259" s="64"/>
      <c r="AT259" s="18" t="s">
        <v>137</v>
      </c>
      <c r="AU259" s="18" t="s">
        <v>84</v>
      </c>
    </row>
    <row r="260" s="1" customFormat="1">
      <c r="B260" s="31"/>
      <c r="D260" s="161" t="s">
        <v>139</v>
      </c>
      <c r="F260" s="164" t="s">
        <v>458</v>
      </c>
      <c r="L260" s="31"/>
      <c r="M260" s="163"/>
      <c r="N260" s="63"/>
      <c r="O260" s="63"/>
      <c r="P260" s="63"/>
      <c r="Q260" s="63"/>
      <c r="R260" s="63"/>
      <c r="S260" s="63"/>
      <c r="T260" s="64"/>
      <c r="AT260" s="18" t="s">
        <v>139</v>
      </c>
      <c r="AU260" s="18" t="s">
        <v>84</v>
      </c>
    </row>
    <row r="261" s="12" customFormat="1">
      <c r="B261" s="165"/>
      <c r="D261" s="161" t="s">
        <v>143</v>
      </c>
      <c r="E261" s="166" t="s">
        <v>3</v>
      </c>
      <c r="F261" s="167" t="s">
        <v>466</v>
      </c>
      <c r="H261" s="168">
        <v>4.1600000000000001</v>
      </c>
      <c r="L261" s="165"/>
      <c r="M261" s="169"/>
      <c r="N261" s="170"/>
      <c r="O261" s="170"/>
      <c r="P261" s="170"/>
      <c r="Q261" s="170"/>
      <c r="R261" s="170"/>
      <c r="S261" s="170"/>
      <c r="T261" s="171"/>
      <c r="AT261" s="166" t="s">
        <v>143</v>
      </c>
      <c r="AU261" s="166" t="s">
        <v>84</v>
      </c>
      <c r="AV261" s="12" t="s">
        <v>84</v>
      </c>
      <c r="AW261" s="12" t="s">
        <v>36</v>
      </c>
      <c r="AX261" s="12" t="s">
        <v>82</v>
      </c>
      <c r="AY261" s="166" t="s">
        <v>127</v>
      </c>
    </row>
    <row r="262" s="1" customFormat="1" ht="16.5" customHeight="1">
      <c r="B262" s="148"/>
      <c r="C262" s="149" t="s">
        <v>467</v>
      </c>
      <c r="D262" s="149" t="s">
        <v>130</v>
      </c>
      <c r="E262" s="150" t="s">
        <v>468</v>
      </c>
      <c r="F262" s="151" t="s">
        <v>469</v>
      </c>
      <c r="G262" s="152" t="s">
        <v>160</v>
      </c>
      <c r="H262" s="153">
        <v>1</v>
      </c>
      <c r="I262" s="154">
        <v>209</v>
      </c>
      <c r="J262" s="154">
        <f>ROUND(I262*H262,2)</f>
        <v>209</v>
      </c>
      <c r="K262" s="151" t="s">
        <v>3</v>
      </c>
      <c r="L262" s="31"/>
      <c r="M262" s="155" t="s">
        <v>3</v>
      </c>
      <c r="N262" s="156" t="s">
        <v>45</v>
      </c>
      <c r="O262" s="157">
        <v>0.65000000000000002</v>
      </c>
      <c r="P262" s="157">
        <f>O262*H262</f>
        <v>0.65000000000000002</v>
      </c>
      <c r="Q262" s="157">
        <v>0</v>
      </c>
      <c r="R262" s="157">
        <f>Q262*H262</f>
        <v>0</v>
      </c>
      <c r="S262" s="157">
        <v>0</v>
      </c>
      <c r="T262" s="158">
        <f>S262*H262</f>
        <v>0</v>
      </c>
      <c r="AR262" s="159" t="s">
        <v>135</v>
      </c>
      <c r="AT262" s="159" t="s">
        <v>130</v>
      </c>
      <c r="AU262" s="159" t="s">
        <v>84</v>
      </c>
      <c r="AY262" s="18" t="s">
        <v>127</v>
      </c>
      <c r="BE262" s="160">
        <f>IF(N262="základní",J262,0)</f>
        <v>209</v>
      </c>
      <c r="BF262" s="160">
        <f>IF(N262="snížená",J262,0)</f>
        <v>0</v>
      </c>
      <c r="BG262" s="160">
        <f>IF(N262="zákl. přenesená",J262,0)</f>
        <v>0</v>
      </c>
      <c r="BH262" s="160">
        <f>IF(N262="sníž. přenesená",J262,0)</f>
        <v>0</v>
      </c>
      <c r="BI262" s="160">
        <f>IF(N262="nulová",J262,0)</f>
        <v>0</v>
      </c>
      <c r="BJ262" s="18" t="s">
        <v>82</v>
      </c>
      <c r="BK262" s="160">
        <f>ROUND(I262*H262,2)</f>
        <v>209</v>
      </c>
      <c r="BL262" s="18" t="s">
        <v>135</v>
      </c>
      <c r="BM262" s="159" t="s">
        <v>470</v>
      </c>
    </row>
    <row r="263" s="1" customFormat="1">
      <c r="B263" s="31"/>
      <c r="D263" s="161" t="s">
        <v>137</v>
      </c>
      <c r="F263" s="162" t="s">
        <v>471</v>
      </c>
      <c r="L263" s="31"/>
      <c r="M263" s="163"/>
      <c r="N263" s="63"/>
      <c r="O263" s="63"/>
      <c r="P263" s="63"/>
      <c r="Q263" s="63"/>
      <c r="R263" s="63"/>
      <c r="S263" s="63"/>
      <c r="T263" s="64"/>
      <c r="AT263" s="18" t="s">
        <v>137</v>
      </c>
      <c r="AU263" s="18" t="s">
        <v>84</v>
      </c>
    </row>
    <row r="264" s="1" customFormat="1">
      <c r="B264" s="31"/>
      <c r="D264" s="161" t="s">
        <v>139</v>
      </c>
      <c r="F264" s="164" t="s">
        <v>472</v>
      </c>
      <c r="L264" s="31"/>
      <c r="M264" s="163"/>
      <c r="N264" s="63"/>
      <c r="O264" s="63"/>
      <c r="P264" s="63"/>
      <c r="Q264" s="63"/>
      <c r="R264" s="63"/>
      <c r="S264" s="63"/>
      <c r="T264" s="64"/>
      <c r="AT264" s="18" t="s">
        <v>139</v>
      </c>
      <c r="AU264" s="18" t="s">
        <v>84</v>
      </c>
    </row>
    <row r="265" s="1" customFormat="1">
      <c r="B265" s="31"/>
      <c r="D265" s="161" t="s">
        <v>141</v>
      </c>
      <c r="F265" s="164" t="s">
        <v>473</v>
      </c>
      <c r="L265" s="31"/>
      <c r="M265" s="163"/>
      <c r="N265" s="63"/>
      <c r="O265" s="63"/>
      <c r="P265" s="63"/>
      <c r="Q265" s="63"/>
      <c r="R265" s="63"/>
      <c r="S265" s="63"/>
      <c r="T265" s="64"/>
      <c r="AT265" s="18" t="s">
        <v>141</v>
      </c>
      <c r="AU265" s="18" t="s">
        <v>84</v>
      </c>
    </row>
    <row r="266" s="1" customFormat="1" ht="16.5" customHeight="1">
      <c r="B266" s="148"/>
      <c r="C266" s="172" t="s">
        <v>474</v>
      </c>
      <c r="D266" s="172" t="s">
        <v>190</v>
      </c>
      <c r="E266" s="173" t="s">
        <v>475</v>
      </c>
      <c r="F266" s="174" t="s">
        <v>476</v>
      </c>
      <c r="G266" s="175" t="s">
        <v>477</v>
      </c>
      <c r="H266" s="176">
        <v>1</v>
      </c>
      <c r="I266" s="177">
        <v>2077.5999999999999</v>
      </c>
      <c r="J266" s="177">
        <f>ROUND(I266*H266,2)</f>
        <v>2077.5999999999999</v>
      </c>
      <c r="K266" s="174" t="s">
        <v>3</v>
      </c>
      <c r="L266" s="178"/>
      <c r="M266" s="179" t="s">
        <v>3</v>
      </c>
      <c r="N266" s="180" t="s">
        <v>45</v>
      </c>
      <c r="O266" s="157">
        <v>0</v>
      </c>
      <c r="P266" s="157">
        <f>O266*H266</f>
        <v>0</v>
      </c>
      <c r="Q266" s="157">
        <v>0.01039</v>
      </c>
      <c r="R266" s="157">
        <f>Q266*H266</f>
        <v>0.01039</v>
      </c>
      <c r="S266" s="157">
        <v>0</v>
      </c>
      <c r="T266" s="158">
        <f>S266*H266</f>
        <v>0</v>
      </c>
      <c r="AR266" s="159" t="s">
        <v>194</v>
      </c>
      <c r="AT266" s="159" t="s">
        <v>190</v>
      </c>
      <c r="AU266" s="159" t="s">
        <v>84</v>
      </c>
      <c r="AY266" s="18" t="s">
        <v>127</v>
      </c>
      <c r="BE266" s="160">
        <f>IF(N266="základní",J266,0)</f>
        <v>2077.5999999999999</v>
      </c>
      <c r="BF266" s="160">
        <f>IF(N266="snížená",J266,0)</f>
        <v>0</v>
      </c>
      <c r="BG266" s="160">
        <f>IF(N266="zákl. přenesená",J266,0)</f>
        <v>0</v>
      </c>
      <c r="BH266" s="160">
        <f>IF(N266="sníž. přenesená",J266,0)</f>
        <v>0</v>
      </c>
      <c r="BI266" s="160">
        <f>IF(N266="nulová",J266,0)</f>
        <v>0</v>
      </c>
      <c r="BJ266" s="18" t="s">
        <v>82</v>
      </c>
      <c r="BK266" s="160">
        <f>ROUND(I266*H266,2)</f>
        <v>2077.5999999999999</v>
      </c>
      <c r="BL266" s="18" t="s">
        <v>135</v>
      </c>
      <c r="BM266" s="159" t="s">
        <v>478</v>
      </c>
    </row>
    <row r="267" s="1" customFormat="1">
      <c r="B267" s="31"/>
      <c r="D267" s="161" t="s">
        <v>137</v>
      </c>
      <c r="F267" s="162" t="s">
        <v>476</v>
      </c>
      <c r="L267" s="31"/>
      <c r="M267" s="163"/>
      <c r="N267" s="63"/>
      <c r="O267" s="63"/>
      <c r="P267" s="63"/>
      <c r="Q267" s="63"/>
      <c r="R267" s="63"/>
      <c r="S267" s="63"/>
      <c r="T267" s="64"/>
      <c r="AT267" s="18" t="s">
        <v>137</v>
      </c>
      <c r="AU267" s="18" t="s">
        <v>84</v>
      </c>
    </row>
    <row r="268" s="1" customFormat="1">
      <c r="B268" s="31"/>
      <c r="D268" s="161" t="s">
        <v>141</v>
      </c>
      <c r="F268" s="164" t="s">
        <v>479</v>
      </c>
      <c r="L268" s="31"/>
      <c r="M268" s="163"/>
      <c r="N268" s="63"/>
      <c r="O268" s="63"/>
      <c r="P268" s="63"/>
      <c r="Q268" s="63"/>
      <c r="R268" s="63"/>
      <c r="S268" s="63"/>
      <c r="T268" s="64"/>
      <c r="AT268" s="18" t="s">
        <v>141</v>
      </c>
      <c r="AU268" s="18" t="s">
        <v>84</v>
      </c>
    </row>
    <row r="269" s="1" customFormat="1" ht="16.5" customHeight="1">
      <c r="B269" s="148"/>
      <c r="C269" s="149" t="s">
        <v>480</v>
      </c>
      <c r="D269" s="149" t="s">
        <v>130</v>
      </c>
      <c r="E269" s="150" t="s">
        <v>481</v>
      </c>
      <c r="F269" s="151" t="s">
        <v>482</v>
      </c>
      <c r="G269" s="152" t="s">
        <v>147</v>
      </c>
      <c r="H269" s="153">
        <v>4.6200000000000001</v>
      </c>
      <c r="I269" s="154">
        <v>55</v>
      </c>
      <c r="J269" s="154">
        <f>ROUND(I269*H269,2)</f>
        <v>254.09999999999999</v>
      </c>
      <c r="K269" s="151" t="s">
        <v>134</v>
      </c>
      <c r="L269" s="31"/>
      <c r="M269" s="155" t="s">
        <v>3</v>
      </c>
      <c r="N269" s="156" t="s">
        <v>45</v>
      </c>
      <c r="O269" s="157">
        <v>0.14000000000000001</v>
      </c>
      <c r="P269" s="157">
        <f>O269*H269</f>
        <v>0.64680000000000004</v>
      </c>
      <c r="Q269" s="157">
        <v>0</v>
      </c>
      <c r="R269" s="157">
        <f>Q269*H269</f>
        <v>0</v>
      </c>
      <c r="S269" s="157">
        <v>0</v>
      </c>
      <c r="T269" s="158">
        <f>S269*H269</f>
        <v>0</v>
      </c>
      <c r="AR269" s="159" t="s">
        <v>135</v>
      </c>
      <c r="AT269" s="159" t="s">
        <v>130</v>
      </c>
      <c r="AU269" s="159" t="s">
        <v>84</v>
      </c>
      <c r="AY269" s="18" t="s">
        <v>127</v>
      </c>
      <c r="BE269" s="160">
        <f>IF(N269="základní",J269,0)</f>
        <v>254.09999999999999</v>
      </c>
      <c r="BF269" s="160">
        <f>IF(N269="snížená",J269,0)</f>
        <v>0</v>
      </c>
      <c r="BG269" s="160">
        <f>IF(N269="zákl. přenesená",J269,0)</f>
        <v>0</v>
      </c>
      <c r="BH269" s="160">
        <f>IF(N269="sníž. přenesená",J269,0)</f>
        <v>0</v>
      </c>
      <c r="BI269" s="160">
        <f>IF(N269="nulová",J269,0)</f>
        <v>0</v>
      </c>
      <c r="BJ269" s="18" t="s">
        <v>82</v>
      </c>
      <c r="BK269" s="160">
        <f>ROUND(I269*H269,2)</f>
        <v>254.09999999999999</v>
      </c>
      <c r="BL269" s="18" t="s">
        <v>135</v>
      </c>
      <c r="BM269" s="159" t="s">
        <v>483</v>
      </c>
    </row>
    <row r="270" s="1" customFormat="1">
      <c r="B270" s="31"/>
      <c r="D270" s="161" t="s">
        <v>137</v>
      </c>
      <c r="F270" s="162" t="s">
        <v>484</v>
      </c>
      <c r="L270" s="31"/>
      <c r="M270" s="163"/>
      <c r="N270" s="63"/>
      <c r="O270" s="63"/>
      <c r="P270" s="63"/>
      <c r="Q270" s="63"/>
      <c r="R270" s="63"/>
      <c r="S270" s="63"/>
      <c r="T270" s="64"/>
      <c r="AT270" s="18" t="s">
        <v>137</v>
      </c>
      <c r="AU270" s="18" t="s">
        <v>84</v>
      </c>
    </row>
    <row r="271" s="1" customFormat="1">
      <c r="B271" s="31"/>
      <c r="D271" s="161" t="s">
        <v>139</v>
      </c>
      <c r="F271" s="164" t="s">
        <v>485</v>
      </c>
      <c r="L271" s="31"/>
      <c r="M271" s="163"/>
      <c r="N271" s="63"/>
      <c r="O271" s="63"/>
      <c r="P271" s="63"/>
      <c r="Q271" s="63"/>
      <c r="R271" s="63"/>
      <c r="S271" s="63"/>
      <c r="T271" s="64"/>
      <c r="AT271" s="18" t="s">
        <v>139</v>
      </c>
      <c r="AU271" s="18" t="s">
        <v>84</v>
      </c>
    </row>
    <row r="272" s="12" customFormat="1">
      <c r="B272" s="165"/>
      <c r="D272" s="161" t="s">
        <v>143</v>
      </c>
      <c r="E272" s="166" t="s">
        <v>3</v>
      </c>
      <c r="F272" s="167" t="s">
        <v>486</v>
      </c>
      <c r="H272" s="168">
        <v>4.6200000000000001</v>
      </c>
      <c r="L272" s="165"/>
      <c r="M272" s="169"/>
      <c r="N272" s="170"/>
      <c r="O272" s="170"/>
      <c r="P272" s="170"/>
      <c r="Q272" s="170"/>
      <c r="R272" s="170"/>
      <c r="S272" s="170"/>
      <c r="T272" s="171"/>
      <c r="AT272" s="166" t="s">
        <v>143</v>
      </c>
      <c r="AU272" s="166" t="s">
        <v>84</v>
      </c>
      <c r="AV272" s="12" t="s">
        <v>84</v>
      </c>
      <c r="AW272" s="12" t="s">
        <v>36</v>
      </c>
      <c r="AX272" s="12" t="s">
        <v>82</v>
      </c>
      <c r="AY272" s="166" t="s">
        <v>127</v>
      </c>
    </row>
    <row r="273" s="1" customFormat="1" ht="16.5" customHeight="1">
      <c r="B273" s="148"/>
      <c r="C273" s="149" t="s">
        <v>487</v>
      </c>
      <c r="D273" s="149" t="s">
        <v>130</v>
      </c>
      <c r="E273" s="150" t="s">
        <v>488</v>
      </c>
      <c r="F273" s="151" t="s">
        <v>489</v>
      </c>
      <c r="G273" s="152" t="s">
        <v>147</v>
      </c>
      <c r="H273" s="153">
        <v>4.6200000000000001</v>
      </c>
      <c r="I273" s="154">
        <v>33.100000000000001</v>
      </c>
      <c r="J273" s="154">
        <f>ROUND(I273*H273,2)</f>
        <v>152.91999999999999</v>
      </c>
      <c r="K273" s="151" t="s">
        <v>134</v>
      </c>
      <c r="L273" s="31"/>
      <c r="M273" s="155" t="s">
        <v>3</v>
      </c>
      <c r="N273" s="156" t="s">
        <v>45</v>
      </c>
      <c r="O273" s="157">
        <v>0.086999999999999994</v>
      </c>
      <c r="P273" s="157">
        <f>O273*H273</f>
        <v>0.40193999999999996</v>
      </c>
      <c r="Q273" s="157">
        <v>0</v>
      </c>
      <c r="R273" s="157">
        <f>Q273*H273</f>
        <v>0</v>
      </c>
      <c r="S273" s="157">
        <v>0</v>
      </c>
      <c r="T273" s="158">
        <f>S273*H273</f>
        <v>0</v>
      </c>
      <c r="AR273" s="159" t="s">
        <v>135</v>
      </c>
      <c r="AT273" s="159" t="s">
        <v>130</v>
      </c>
      <c r="AU273" s="159" t="s">
        <v>84</v>
      </c>
      <c r="AY273" s="18" t="s">
        <v>127</v>
      </c>
      <c r="BE273" s="160">
        <f>IF(N273="základní",J273,0)</f>
        <v>152.91999999999999</v>
      </c>
      <c r="BF273" s="160">
        <f>IF(N273="snížená",J273,0)</f>
        <v>0</v>
      </c>
      <c r="BG273" s="160">
        <f>IF(N273="zákl. přenesená",J273,0)</f>
        <v>0</v>
      </c>
      <c r="BH273" s="160">
        <f>IF(N273="sníž. přenesená",J273,0)</f>
        <v>0</v>
      </c>
      <c r="BI273" s="160">
        <f>IF(N273="nulová",J273,0)</f>
        <v>0</v>
      </c>
      <c r="BJ273" s="18" t="s">
        <v>82</v>
      </c>
      <c r="BK273" s="160">
        <f>ROUND(I273*H273,2)</f>
        <v>152.91999999999999</v>
      </c>
      <c r="BL273" s="18" t="s">
        <v>135</v>
      </c>
      <c r="BM273" s="159" t="s">
        <v>490</v>
      </c>
    </row>
    <row r="274" s="1" customFormat="1">
      <c r="B274" s="31"/>
      <c r="D274" s="161" t="s">
        <v>137</v>
      </c>
      <c r="F274" s="162" t="s">
        <v>491</v>
      </c>
      <c r="L274" s="31"/>
      <c r="M274" s="163"/>
      <c r="N274" s="63"/>
      <c r="O274" s="63"/>
      <c r="P274" s="63"/>
      <c r="Q274" s="63"/>
      <c r="R274" s="63"/>
      <c r="S274" s="63"/>
      <c r="T274" s="64"/>
      <c r="AT274" s="18" t="s">
        <v>137</v>
      </c>
      <c r="AU274" s="18" t="s">
        <v>84</v>
      </c>
    </row>
    <row r="275" s="1" customFormat="1">
      <c r="B275" s="31"/>
      <c r="D275" s="161" t="s">
        <v>139</v>
      </c>
      <c r="F275" s="164" t="s">
        <v>492</v>
      </c>
      <c r="L275" s="31"/>
      <c r="M275" s="163"/>
      <c r="N275" s="63"/>
      <c r="O275" s="63"/>
      <c r="P275" s="63"/>
      <c r="Q275" s="63"/>
      <c r="R275" s="63"/>
      <c r="S275" s="63"/>
      <c r="T275" s="64"/>
      <c r="AT275" s="18" t="s">
        <v>139</v>
      </c>
      <c r="AU275" s="18" t="s">
        <v>84</v>
      </c>
    </row>
    <row r="276" s="1" customFormat="1" ht="24" customHeight="1">
      <c r="B276" s="148"/>
      <c r="C276" s="149" t="s">
        <v>493</v>
      </c>
      <c r="D276" s="149" t="s">
        <v>130</v>
      </c>
      <c r="E276" s="150" t="s">
        <v>494</v>
      </c>
      <c r="F276" s="151" t="s">
        <v>495</v>
      </c>
      <c r="G276" s="152" t="s">
        <v>147</v>
      </c>
      <c r="H276" s="153">
        <v>4.6200000000000001</v>
      </c>
      <c r="I276" s="154">
        <v>72.900000000000006</v>
      </c>
      <c r="J276" s="154">
        <f>ROUND(I276*H276,2)</f>
        <v>336.80000000000001</v>
      </c>
      <c r="K276" s="151" t="s">
        <v>3</v>
      </c>
      <c r="L276" s="31"/>
      <c r="M276" s="155" t="s">
        <v>3</v>
      </c>
      <c r="N276" s="156" t="s">
        <v>45</v>
      </c>
      <c r="O276" s="157">
        <v>0</v>
      </c>
      <c r="P276" s="157">
        <f>O276*H276</f>
        <v>0</v>
      </c>
      <c r="Q276" s="157">
        <v>0</v>
      </c>
      <c r="R276" s="157">
        <f>Q276*H276</f>
        <v>0</v>
      </c>
      <c r="S276" s="157">
        <v>0</v>
      </c>
      <c r="T276" s="158">
        <f>S276*H276</f>
        <v>0</v>
      </c>
      <c r="AR276" s="159" t="s">
        <v>135</v>
      </c>
      <c r="AT276" s="159" t="s">
        <v>130</v>
      </c>
      <c r="AU276" s="159" t="s">
        <v>84</v>
      </c>
      <c r="AY276" s="18" t="s">
        <v>127</v>
      </c>
      <c r="BE276" s="160">
        <f>IF(N276="základní",J276,0)</f>
        <v>336.80000000000001</v>
      </c>
      <c r="BF276" s="160">
        <f>IF(N276="snížená",J276,0)</f>
        <v>0</v>
      </c>
      <c r="BG276" s="160">
        <f>IF(N276="zákl. přenesená",J276,0)</f>
        <v>0</v>
      </c>
      <c r="BH276" s="160">
        <f>IF(N276="sníž. přenesená",J276,0)</f>
        <v>0</v>
      </c>
      <c r="BI276" s="160">
        <f>IF(N276="nulová",J276,0)</f>
        <v>0</v>
      </c>
      <c r="BJ276" s="18" t="s">
        <v>82</v>
      </c>
      <c r="BK276" s="160">
        <f>ROUND(I276*H276,2)</f>
        <v>336.80000000000001</v>
      </c>
      <c r="BL276" s="18" t="s">
        <v>135</v>
      </c>
      <c r="BM276" s="159" t="s">
        <v>496</v>
      </c>
    </row>
    <row r="277" s="1" customFormat="1">
      <c r="B277" s="31"/>
      <c r="D277" s="161" t="s">
        <v>137</v>
      </c>
      <c r="F277" s="162" t="s">
        <v>495</v>
      </c>
      <c r="L277" s="31"/>
      <c r="M277" s="163"/>
      <c r="N277" s="63"/>
      <c r="O277" s="63"/>
      <c r="P277" s="63"/>
      <c r="Q277" s="63"/>
      <c r="R277" s="63"/>
      <c r="S277" s="63"/>
      <c r="T277" s="64"/>
      <c r="AT277" s="18" t="s">
        <v>137</v>
      </c>
      <c r="AU277" s="18" t="s">
        <v>84</v>
      </c>
    </row>
    <row r="278" s="1" customFormat="1">
      <c r="B278" s="31"/>
      <c r="D278" s="161" t="s">
        <v>139</v>
      </c>
      <c r="F278" s="164" t="s">
        <v>497</v>
      </c>
      <c r="L278" s="31"/>
      <c r="M278" s="163"/>
      <c r="N278" s="63"/>
      <c r="O278" s="63"/>
      <c r="P278" s="63"/>
      <c r="Q278" s="63"/>
      <c r="R278" s="63"/>
      <c r="S278" s="63"/>
      <c r="T278" s="64"/>
      <c r="AT278" s="18" t="s">
        <v>139</v>
      </c>
      <c r="AU278" s="18" t="s">
        <v>84</v>
      </c>
    </row>
    <row r="279" s="12" customFormat="1">
      <c r="B279" s="165"/>
      <c r="D279" s="161" t="s">
        <v>143</v>
      </c>
      <c r="E279" s="166" t="s">
        <v>3</v>
      </c>
      <c r="F279" s="167" t="s">
        <v>486</v>
      </c>
      <c r="H279" s="168">
        <v>4.6200000000000001</v>
      </c>
      <c r="L279" s="165"/>
      <c r="M279" s="169"/>
      <c r="N279" s="170"/>
      <c r="O279" s="170"/>
      <c r="P279" s="170"/>
      <c r="Q279" s="170"/>
      <c r="R279" s="170"/>
      <c r="S279" s="170"/>
      <c r="T279" s="171"/>
      <c r="AT279" s="166" t="s">
        <v>143</v>
      </c>
      <c r="AU279" s="166" t="s">
        <v>84</v>
      </c>
      <c r="AV279" s="12" t="s">
        <v>84</v>
      </c>
      <c r="AW279" s="12" t="s">
        <v>36</v>
      </c>
      <c r="AX279" s="12" t="s">
        <v>82</v>
      </c>
      <c r="AY279" s="166" t="s">
        <v>127</v>
      </c>
    </row>
    <row r="280" s="1" customFormat="1" ht="16.5" customHeight="1">
      <c r="B280" s="148"/>
      <c r="C280" s="149" t="s">
        <v>498</v>
      </c>
      <c r="D280" s="149" t="s">
        <v>130</v>
      </c>
      <c r="E280" s="150" t="s">
        <v>499</v>
      </c>
      <c r="F280" s="151" t="s">
        <v>500</v>
      </c>
      <c r="G280" s="152" t="s">
        <v>215</v>
      </c>
      <c r="H280" s="153">
        <v>13.59</v>
      </c>
      <c r="I280" s="154">
        <v>325</v>
      </c>
      <c r="J280" s="154">
        <f>ROUND(I280*H280,2)</f>
        <v>4416.75</v>
      </c>
      <c r="K280" s="151" t="s">
        <v>134</v>
      </c>
      <c r="L280" s="31"/>
      <c r="M280" s="155" t="s">
        <v>3</v>
      </c>
      <c r="N280" s="156" t="s">
        <v>45</v>
      </c>
      <c r="O280" s="157">
        <v>0.26000000000000001</v>
      </c>
      <c r="P280" s="157">
        <f>O280*H280</f>
        <v>3.5333999999999999</v>
      </c>
      <c r="Q280" s="157">
        <v>0.0013699999999999999</v>
      </c>
      <c r="R280" s="157">
        <f>Q280*H280</f>
        <v>0.018618299999999997</v>
      </c>
      <c r="S280" s="157">
        <v>0</v>
      </c>
      <c r="T280" s="158">
        <f>S280*H280</f>
        <v>0</v>
      </c>
      <c r="AR280" s="159" t="s">
        <v>135</v>
      </c>
      <c r="AT280" s="159" t="s">
        <v>130</v>
      </c>
      <c r="AU280" s="159" t="s">
        <v>84</v>
      </c>
      <c r="AY280" s="18" t="s">
        <v>127</v>
      </c>
      <c r="BE280" s="160">
        <f>IF(N280="základní",J280,0)</f>
        <v>4416.75</v>
      </c>
      <c r="BF280" s="160">
        <f>IF(N280="snížená",J280,0)</f>
        <v>0</v>
      </c>
      <c r="BG280" s="160">
        <f>IF(N280="zákl. přenesená",J280,0)</f>
        <v>0</v>
      </c>
      <c r="BH280" s="160">
        <f>IF(N280="sníž. přenesená",J280,0)</f>
        <v>0</v>
      </c>
      <c r="BI280" s="160">
        <f>IF(N280="nulová",J280,0)</f>
        <v>0</v>
      </c>
      <c r="BJ280" s="18" t="s">
        <v>82</v>
      </c>
      <c r="BK280" s="160">
        <f>ROUND(I280*H280,2)</f>
        <v>4416.75</v>
      </c>
      <c r="BL280" s="18" t="s">
        <v>135</v>
      </c>
      <c r="BM280" s="159" t="s">
        <v>501</v>
      </c>
    </row>
    <row r="281" s="1" customFormat="1">
      <c r="B281" s="31"/>
      <c r="D281" s="161" t="s">
        <v>137</v>
      </c>
      <c r="F281" s="162" t="s">
        <v>502</v>
      </c>
      <c r="L281" s="31"/>
      <c r="M281" s="163"/>
      <c r="N281" s="63"/>
      <c r="O281" s="63"/>
      <c r="P281" s="63"/>
      <c r="Q281" s="63"/>
      <c r="R281" s="63"/>
      <c r="S281" s="63"/>
      <c r="T281" s="64"/>
      <c r="AT281" s="18" t="s">
        <v>137</v>
      </c>
      <c r="AU281" s="18" t="s">
        <v>84</v>
      </c>
    </row>
    <row r="282" s="1" customFormat="1">
      <c r="B282" s="31"/>
      <c r="D282" s="161" t="s">
        <v>139</v>
      </c>
      <c r="F282" s="164" t="s">
        <v>503</v>
      </c>
      <c r="L282" s="31"/>
      <c r="M282" s="163"/>
      <c r="N282" s="63"/>
      <c r="O282" s="63"/>
      <c r="P282" s="63"/>
      <c r="Q282" s="63"/>
      <c r="R282" s="63"/>
      <c r="S282" s="63"/>
      <c r="T282" s="64"/>
      <c r="AT282" s="18" t="s">
        <v>139</v>
      </c>
      <c r="AU282" s="18" t="s">
        <v>84</v>
      </c>
    </row>
    <row r="283" s="12" customFormat="1">
      <c r="B283" s="165"/>
      <c r="D283" s="161" t="s">
        <v>143</v>
      </c>
      <c r="E283" s="166" t="s">
        <v>3</v>
      </c>
      <c r="F283" s="167" t="s">
        <v>504</v>
      </c>
      <c r="H283" s="168">
        <v>4.5</v>
      </c>
      <c r="L283" s="165"/>
      <c r="M283" s="169"/>
      <c r="N283" s="170"/>
      <c r="O283" s="170"/>
      <c r="P283" s="170"/>
      <c r="Q283" s="170"/>
      <c r="R283" s="170"/>
      <c r="S283" s="170"/>
      <c r="T283" s="171"/>
      <c r="AT283" s="166" t="s">
        <v>143</v>
      </c>
      <c r="AU283" s="166" t="s">
        <v>84</v>
      </c>
      <c r="AV283" s="12" t="s">
        <v>84</v>
      </c>
      <c r="AW283" s="12" t="s">
        <v>36</v>
      </c>
      <c r="AX283" s="12" t="s">
        <v>74</v>
      </c>
      <c r="AY283" s="166" t="s">
        <v>127</v>
      </c>
    </row>
    <row r="284" s="12" customFormat="1">
      <c r="B284" s="165"/>
      <c r="D284" s="161" t="s">
        <v>143</v>
      </c>
      <c r="E284" s="166" t="s">
        <v>3</v>
      </c>
      <c r="F284" s="167" t="s">
        <v>505</v>
      </c>
      <c r="H284" s="168">
        <v>9.0899999999999999</v>
      </c>
      <c r="L284" s="165"/>
      <c r="M284" s="169"/>
      <c r="N284" s="170"/>
      <c r="O284" s="170"/>
      <c r="P284" s="170"/>
      <c r="Q284" s="170"/>
      <c r="R284" s="170"/>
      <c r="S284" s="170"/>
      <c r="T284" s="171"/>
      <c r="AT284" s="166" t="s">
        <v>143</v>
      </c>
      <c r="AU284" s="166" t="s">
        <v>84</v>
      </c>
      <c r="AV284" s="12" t="s">
        <v>84</v>
      </c>
      <c r="AW284" s="12" t="s">
        <v>36</v>
      </c>
      <c r="AX284" s="12" t="s">
        <v>74</v>
      </c>
      <c r="AY284" s="166" t="s">
        <v>127</v>
      </c>
    </row>
    <row r="285" s="13" customFormat="1">
      <c r="B285" s="181"/>
      <c r="D285" s="161" t="s">
        <v>143</v>
      </c>
      <c r="E285" s="182" t="s">
        <v>3</v>
      </c>
      <c r="F285" s="183" t="s">
        <v>206</v>
      </c>
      <c r="H285" s="184">
        <v>13.59</v>
      </c>
      <c r="L285" s="181"/>
      <c r="M285" s="185"/>
      <c r="N285" s="186"/>
      <c r="O285" s="186"/>
      <c r="P285" s="186"/>
      <c r="Q285" s="186"/>
      <c r="R285" s="186"/>
      <c r="S285" s="186"/>
      <c r="T285" s="187"/>
      <c r="AT285" s="182" t="s">
        <v>143</v>
      </c>
      <c r="AU285" s="182" t="s">
        <v>84</v>
      </c>
      <c r="AV285" s="13" t="s">
        <v>135</v>
      </c>
      <c r="AW285" s="13" t="s">
        <v>36</v>
      </c>
      <c r="AX285" s="13" t="s">
        <v>82</v>
      </c>
      <c r="AY285" s="182" t="s">
        <v>127</v>
      </c>
    </row>
    <row r="286" s="1" customFormat="1" ht="16.5" customHeight="1">
      <c r="B286" s="148"/>
      <c r="C286" s="149" t="s">
        <v>506</v>
      </c>
      <c r="D286" s="149" t="s">
        <v>130</v>
      </c>
      <c r="E286" s="150" t="s">
        <v>507</v>
      </c>
      <c r="F286" s="151" t="s">
        <v>508</v>
      </c>
      <c r="G286" s="152" t="s">
        <v>215</v>
      </c>
      <c r="H286" s="153">
        <v>4</v>
      </c>
      <c r="I286" s="154">
        <v>338</v>
      </c>
      <c r="J286" s="154">
        <f>ROUND(I286*H286,2)</f>
        <v>1352</v>
      </c>
      <c r="K286" s="151" t="s">
        <v>134</v>
      </c>
      <c r="L286" s="31"/>
      <c r="M286" s="155" t="s">
        <v>3</v>
      </c>
      <c r="N286" s="156" t="s">
        <v>45</v>
      </c>
      <c r="O286" s="157">
        <v>0.35499999999999998</v>
      </c>
      <c r="P286" s="157">
        <f>O286*H286</f>
        <v>1.4199999999999999</v>
      </c>
      <c r="Q286" s="157">
        <v>0.00232</v>
      </c>
      <c r="R286" s="157">
        <f>Q286*H286</f>
        <v>0.0092800000000000001</v>
      </c>
      <c r="S286" s="157">
        <v>0</v>
      </c>
      <c r="T286" s="158">
        <f>S286*H286</f>
        <v>0</v>
      </c>
      <c r="AR286" s="159" t="s">
        <v>135</v>
      </c>
      <c r="AT286" s="159" t="s">
        <v>130</v>
      </c>
      <c r="AU286" s="159" t="s">
        <v>84</v>
      </c>
      <c r="AY286" s="18" t="s">
        <v>127</v>
      </c>
      <c r="BE286" s="160">
        <f>IF(N286="základní",J286,0)</f>
        <v>1352</v>
      </c>
      <c r="BF286" s="160">
        <f>IF(N286="snížená",J286,0)</f>
        <v>0</v>
      </c>
      <c r="BG286" s="160">
        <f>IF(N286="zákl. přenesená",J286,0)</f>
        <v>0</v>
      </c>
      <c r="BH286" s="160">
        <f>IF(N286="sníž. přenesená",J286,0)</f>
        <v>0</v>
      </c>
      <c r="BI286" s="160">
        <f>IF(N286="nulová",J286,0)</f>
        <v>0</v>
      </c>
      <c r="BJ286" s="18" t="s">
        <v>82</v>
      </c>
      <c r="BK286" s="160">
        <f>ROUND(I286*H286,2)</f>
        <v>1352</v>
      </c>
      <c r="BL286" s="18" t="s">
        <v>135</v>
      </c>
      <c r="BM286" s="159" t="s">
        <v>509</v>
      </c>
    </row>
    <row r="287" s="1" customFormat="1">
      <c r="B287" s="31"/>
      <c r="D287" s="161" t="s">
        <v>137</v>
      </c>
      <c r="F287" s="162" t="s">
        <v>510</v>
      </c>
      <c r="L287" s="31"/>
      <c r="M287" s="163"/>
      <c r="N287" s="63"/>
      <c r="O287" s="63"/>
      <c r="P287" s="63"/>
      <c r="Q287" s="63"/>
      <c r="R287" s="63"/>
      <c r="S287" s="63"/>
      <c r="T287" s="64"/>
      <c r="AT287" s="18" t="s">
        <v>137</v>
      </c>
      <c r="AU287" s="18" t="s">
        <v>84</v>
      </c>
    </row>
    <row r="288" s="1" customFormat="1">
      <c r="B288" s="31"/>
      <c r="D288" s="161" t="s">
        <v>141</v>
      </c>
      <c r="F288" s="164" t="s">
        <v>511</v>
      </c>
      <c r="L288" s="31"/>
      <c r="M288" s="163"/>
      <c r="N288" s="63"/>
      <c r="O288" s="63"/>
      <c r="P288" s="63"/>
      <c r="Q288" s="63"/>
      <c r="R288" s="63"/>
      <c r="S288" s="63"/>
      <c r="T288" s="64"/>
      <c r="AT288" s="18" t="s">
        <v>141</v>
      </c>
      <c r="AU288" s="18" t="s">
        <v>84</v>
      </c>
    </row>
    <row r="289" s="12" customFormat="1">
      <c r="B289" s="165"/>
      <c r="D289" s="161" t="s">
        <v>143</v>
      </c>
      <c r="E289" s="166" t="s">
        <v>3</v>
      </c>
      <c r="F289" s="167" t="s">
        <v>512</v>
      </c>
      <c r="H289" s="168">
        <v>4</v>
      </c>
      <c r="L289" s="165"/>
      <c r="M289" s="169"/>
      <c r="N289" s="170"/>
      <c r="O289" s="170"/>
      <c r="P289" s="170"/>
      <c r="Q289" s="170"/>
      <c r="R289" s="170"/>
      <c r="S289" s="170"/>
      <c r="T289" s="171"/>
      <c r="AT289" s="166" t="s">
        <v>143</v>
      </c>
      <c r="AU289" s="166" t="s">
        <v>84</v>
      </c>
      <c r="AV289" s="12" t="s">
        <v>84</v>
      </c>
      <c r="AW289" s="12" t="s">
        <v>36</v>
      </c>
      <c r="AX289" s="12" t="s">
        <v>82</v>
      </c>
      <c r="AY289" s="166" t="s">
        <v>127</v>
      </c>
    </row>
    <row r="290" s="1" customFormat="1" ht="16.5" customHeight="1">
      <c r="B290" s="148"/>
      <c r="C290" s="149" t="s">
        <v>513</v>
      </c>
      <c r="D290" s="149" t="s">
        <v>130</v>
      </c>
      <c r="E290" s="150" t="s">
        <v>514</v>
      </c>
      <c r="F290" s="151" t="s">
        <v>515</v>
      </c>
      <c r="G290" s="152" t="s">
        <v>160</v>
      </c>
      <c r="H290" s="153">
        <v>12</v>
      </c>
      <c r="I290" s="154">
        <v>65.400000000000006</v>
      </c>
      <c r="J290" s="154">
        <f>ROUND(I290*H290,2)</f>
        <v>784.79999999999995</v>
      </c>
      <c r="K290" s="151" t="s">
        <v>134</v>
      </c>
      <c r="L290" s="31"/>
      <c r="M290" s="155" t="s">
        <v>3</v>
      </c>
      <c r="N290" s="156" t="s">
        <v>45</v>
      </c>
      <c r="O290" s="157">
        <v>0.104</v>
      </c>
      <c r="P290" s="157">
        <f>O290*H290</f>
        <v>1.248</v>
      </c>
      <c r="Q290" s="157">
        <v>1.0000000000000001E-05</v>
      </c>
      <c r="R290" s="157">
        <f>Q290*H290</f>
        <v>0.00012000000000000002</v>
      </c>
      <c r="S290" s="157">
        <v>0</v>
      </c>
      <c r="T290" s="158">
        <f>S290*H290</f>
        <v>0</v>
      </c>
      <c r="AR290" s="159" t="s">
        <v>135</v>
      </c>
      <c r="AT290" s="159" t="s">
        <v>130</v>
      </c>
      <c r="AU290" s="159" t="s">
        <v>84</v>
      </c>
      <c r="AY290" s="18" t="s">
        <v>127</v>
      </c>
      <c r="BE290" s="160">
        <f>IF(N290="základní",J290,0)</f>
        <v>784.79999999999995</v>
      </c>
      <c r="BF290" s="160">
        <f>IF(N290="snížená",J290,0)</f>
        <v>0</v>
      </c>
      <c r="BG290" s="160">
        <f>IF(N290="zákl. přenesená",J290,0)</f>
        <v>0</v>
      </c>
      <c r="BH290" s="160">
        <f>IF(N290="sníž. přenesená",J290,0)</f>
        <v>0</v>
      </c>
      <c r="BI290" s="160">
        <f>IF(N290="nulová",J290,0)</f>
        <v>0</v>
      </c>
      <c r="BJ290" s="18" t="s">
        <v>82</v>
      </c>
      <c r="BK290" s="160">
        <f>ROUND(I290*H290,2)</f>
        <v>784.79999999999995</v>
      </c>
      <c r="BL290" s="18" t="s">
        <v>135</v>
      </c>
      <c r="BM290" s="159" t="s">
        <v>516</v>
      </c>
    </row>
    <row r="291" s="1" customFormat="1">
      <c r="B291" s="31"/>
      <c r="D291" s="161" t="s">
        <v>137</v>
      </c>
      <c r="F291" s="162" t="s">
        <v>517</v>
      </c>
      <c r="L291" s="31"/>
      <c r="M291" s="163"/>
      <c r="N291" s="63"/>
      <c r="O291" s="63"/>
      <c r="P291" s="63"/>
      <c r="Q291" s="63"/>
      <c r="R291" s="63"/>
      <c r="S291" s="63"/>
      <c r="T291" s="64"/>
      <c r="AT291" s="18" t="s">
        <v>137</v>
      </c>
      <c r="AU291" s="18" t="s">
        <v>84</v>
      </c>
    </row>
    <row r="292" s="1" customFormat="1">
      <c r="B292" s="31"/>
      <c r="D292" s="161" t="s">
        <v>139</v>
      </c>
      <c r="F292" s="164" t="s">
        <v>451</v>
      </c>
      <c r="L292" s="31"/>
      <c r="M292" s="163"/>
      <c r="N292" s="63"/>
      <c r="O292" s="63"/>
      <c r="P292" s="63"/>
      <c r="Q292" s="63"/>
      <c r="R292" s="63"/>
      <c r="S292" s="63"/>
      <c r="T292" s="64"/>
      <c r="AT292" s="18" t="s">
        <v>139</v>
      </c>
      <c r="AU292" s="18" t="s">
        <v>84</v>
      </c>
    </row>
    <row r="293" s="1" customFormat="1">
      <c r="B293" s="31"/>
      <c r="D293" s="161" t="s">
        <v>141</v>
      </c>
      <c r="F293" s="164" t="s">
        <v>518</v>
      </c>
      <c r="L293" s="31"/>
      <c r="M293" s="163"/>
      <c r="N293" s="63"/>
      <c r="O293" s="63"/>
      <c r="P293" s="63"/>
      <c r="Q293" s="63"/>
      <c r="R293" s="63"/>
      <c r="S293" s="63"/>
      <c r="T293" s="64"/>
      <c r="AT293" s="18" t="s">
        <v>141</v>
      </c>
      <c r="AU293" s="18" t="s">
        <v>84</v>
      </c>
    </row>
    <row r="294" s="12" customFormat="1">
      <c r="B294" s="165"/>
      <c r="D294" s="161" t="s">
        <v>143</v>
      </c>
      <c r="E294" s="166" t="s">
        <v>3</v>
      </c>
      <c r="F294" s="167" t="s">
        <v>519</v>
      </c>
      <c r="H294" s="168">
        <v>12</v>
      </c>
      <c r="L294" s="165"/>
      <c r="M294" s="169"/>
      <c r="N294" s="170"/>
      <c r="O294" s="170"/>
      <c r="P294" s="170"/>
      <c r="Q294" s="170"/>
      <c r="R294" s="170"/>
      <c r="S294" s="170"/>
      <c r="T294" s="171"/>
      <c r="AT294" s="166" t="s">
        <v>143</v>
      </c>
      <c r="AU294" s="166" t="s">
        <v>84</v>
      </c>
      <c r="AV294" s="12" t="s">
        <v>84</v>
      </c>
      <c r="AW294" s="12" t="s">
        <v>36</v>
      </c>
      <c r="AX294" s="12" t="s">
        <v>82</v>
      </c>
      <c r="AY294" s="166" t="s">
        <v>127</v>
      </c>
    </row>
    <row r="295" s="1" customFormat="1" ht="16.5" customHeight="1">
      <c r="B295" s="148"/>
      <c r="C295" s="149" t="s">
        <v>520</v>
      </c>
      <c r="D295" s="149" t="s">
        <v>130</v>
      </c>
      <c r="E295" s="150" t="s">
        <v>521</v>
      </c>
      <c r="F295" s="151" t="s">
        <v>522</v>
      </c>
      <c r="G295" s="152" t="s">
        <v>160</v>
      </c>
      <c r="H295" s="153">
        <v>12</v>
      </c>
      <c r="I295" s="154">
        <v>90.700000000000003</v>
      </c>
      <c r="J295" s="154">
        <f>ROUND(I295*H295,2)</f>
        <v>1088.4000000000001</v>
      </c>
      <c r="K295" s="151" t="s">
        <v>134</v>
      </c>
      <c r="L295" s="31"/>
      <c r="M295" s="155" t="s">
        <v>3</v>
      </c>
      <c r="N295" s="156" t="s">
        <v>45</v>
      </c>
      <c r="O295" s="157">
        <v>0.056000000000000001</v>
      </c>
      <c r="P295" s="157">
        <f>O295*H295</f>
        <v>0.67200000000000004</v>
      </c>
      <c r="Q295" s="157">
        <v>0.00020000000000000001</v>
      </c>
      <c r="R295" s="157">
        <f>Q295*H295</f>
        <v>0.0024000000000000002</v>
      </c>
      <c r="S295" s="157">
        <v>0</v>
      </c>
      <c r="T295" s="158">
        <f>S295*H295</f>
        <v>0</v>
      </c>
      <c r="AR295" s="159" t="s">
        <v>135</v>
      </c>
      <c r="AT295" s="159" t="s">
        <v>130</v>
      </c>
      <c r="AU295" s="159" t="s">
        <v>84</v>
      </c>
      <c r="AY295" s="18" t="s">
        <v>127</v>
      </c>
      <c r="BE295" s="160">
        <f>IF(N295="základní",J295,0)</f>
        <v>1088.4000000000001</v>
      </c>
      <c r="BF295" s="160">
        <f>IF(N295="snížená",J295,0)</f>
        <v>0</v>
      </c>
      <c r="BG295" s="160">
        <f>IF(N295="zákl. přenesená",J295,0)</f>
        <v>0</v>
      </c>
      <c r="BH295" s="160">
        <f>IF(N295="sníž. přenesená",J295,0)</f>
        <v>0</v>
      </c>
      <c r="BI295" s="160">
        <f>IF(N295="nulová",J295,0)</f>
        <v>0</v>
      </c>
      <c r="BJ295" s="18" t="s">
        <v>82</v>
      </c>
      <c r="BK295" s="160">
        <f>ROUND(I295*H295,2)</f>
        <v>1088.4000000000001</v>
      </c>
      <c r="BL295" s="18" t="s">
        <v>135</v>
      </c>
      <c r="BM295" s="159" t="s">
        <v>523</v>
      </c>
    </row>
    <row r="296" s="1" customFormat="1">
      <c r="B296" s="31"/>
      <c r="D296" s="161" t="s">
        <v>137</v>
      </c>
      <c r="F296" s="162" t="s">
        <v>524</v>
      </c>
      <c r="L296" s="31"/>
      <c r="M296" s="163"/>
      <c r="N296" s="63"/>
      <c r="O296" s="63"/>
      <c r="P296" s="63"/>
      <c r="Q296" s="63"/>
      <c r="R296" s="63"/>
      <c r="S296" s="63"/>
      <c r="T296" s="64"/>
      <c r="AT296" s="18" t="s">
        <v>137</v>
      </c>
      <c r="AU296" s="18" t="s">
        <v>84</v>
      </c>
    </row>
    <row r="297" s="1" customFormat="1">
      <c r="B297" s="31"/>
      <c r="D297" s="161" t="s">
        <v>139</v>
      </c>
      <c r="F297" s="164" t="s">
        <v>451</v>
      </c>
      <c r="L297" s="31"/>
      <c r="M297" s="163"/>
      <c r="N297" s="63"/>
      <c r="O297" s="63"/>
      <c r="P297" s="63"/>
      <c r="Q297" s="63"/>
      <c r="R297" s="63"/>
      <c r="S297" s="63"/>
      <c r="T297" s="64"/>
      <c r="AT297" s="18" t="s">
        <v>139</v>
      </c>
      <c r="AU297" s="18" t="s">
        <v>84</v>
      </c>
    </row>
    <row r="298" s="1" customFormat="1" ht="16.5" customHeight="1">
      <c r="B298" s="148"/>
      <c r="C298" s="149" t="s">
        <v>525</v>
      </c>
      <c r="D298" s="149" t="s">
        <v>130</v>
      </c>
      <c r="E298" s="150" t="s">
        <v>526</v>
      </c>
      <c r="F298" s="151" t="s">
        <v>527</v>
      </c>
      <c r="G298" s="152" t="s">
        <v>147</v>
      </c>
      <c r="H298" s="153">
        <v>13.300000000000001</v>
      </c>
      <c r="I298" s="154">
        <v>105.54000000000001</v>
      </c>
      <c r="J298" s="154">
        <f>ROUND(I298*H298,2)</f>
        <v>1403.6800000000001</v>
      </c>
      <c r="K298" s="151" t="s">
        <v>134</v>
      </c>
      <c r="L298" s="31"/>
      <c r="M298" s="155" t="s">
        <v>3</v>
      </c>
      <c r="N298" s="156" t="s">
        <v>45</v>
      </c>
      <c r="O298" s="157">
        <v>0.27300000000000002</v>
      </c>
      <c r="P298" s="157">
        <f>O298*H298</f>
        <v>3.6309000000000005</v>
      </c>
      <c r="Q298" s="157">
        <v>0</v>
      </c>
      <c r="R298" s="157">
        <f>Q298*H298</f>
        <v>0</v>
      </c>
      <c r="S298" s="157">
        <v>0</v>
      </c>
      <c r="T298" s="158">
        <f>S298*H298</f>
        <v>0</v>
      </c>
      <c r="AR298" s="159" t="s">
        <v>135</v>
      </c>
      <c r="AT298" s="159" t="s">
        <v>130</v>
      </c>
      <c r="AU298" s="159" t="s">
        <v>84</v>
      </c>
      <c r="AY298" s="18" t="s">
        <v>127</v>
      </c>
      <c r="BE298" s="160">
        <f>IF(N298="základní",J298,0)</f>
        <v>1403.6800000000001</v>
      </c>
      <c r="BF298" s="160">
        <f>IF(N298="snížená",J298,0)</f>
        <v>0</v>
      </c>
      <c r="BG298" s="160">
        <f>IF(N298="zákl. přenesená",J298,0)</f>
        <v>0</v>
      </c>
      <c r="BH298" s="160">
        <f>IF(N298="sníž. přenesená",J298,0)</f>
        <v>0</v>
      </c>
      <c r="BI298" s="160">
        <f>IF(N298="nulová",J298,0)</f>
        <v>0</v>
      </c>
      <c r="BJ298" s="18" t="s">
        <v>82</v>
      </c>
      <c r="BK298" s="160">
        <f>ROUND(I298*H298,2)</f>
        <v>1403.6800000000001</v>
      </c>
      <c r="BL298" s="18" t="s">
        <v>135</v>
      </c>
      <c r="BM298" s="159" t="s">
        <v>528</v>
      </c>
    </row>
    <row r="299" s="1" customFormat="1">
      <c r="B299" s="31"/>
      <c r="D299" s="161" t="s">
        <v>137</v>
      </c>
      <c r="F299" s="162" t="s">
        <v>527</v>
      </c>
      <c r="L299" s="31"/>
      <c r="M299" s="163"/>
      <c r="N299" s="63"/>
      <c r="O299" s="63"/>
      <c r="P299" s="63"/>
      <c r="Q299" s="63"/>
      <c r="R299" s="63"/>
      <c r="S299" s="63"/>
      <c r="T299" s="64"/>
      <c r="AT299" s="18" t="s">
        <v>137</v>
      </c>
      <c r="AU299" s="18" t="s">
        <v>84</v>
      </c>
    </row>
    <row r="300" s="1" customFormat="1">
      <c r="B300" s="31"/>
      <c r="D300" s="161" t="s">
        <v>139</v>
      </c>
      <c r="F300" s="164" t="s">
        <v>529</v>
      </c>
      <c r="L300" s="31"/>
      <c r="M300" s="163"/>
      <c r="N300" s="63"/>
      <c r="O300" s="63"/>
      <c r="P300" s="63"/>
      <c r="Q300" s="63"/>
      <c r="R300" s="63"/>
      <c r="S300" s="63"/>
      <c r="T300" s="64"/>
      <c r="AT300" s="18" t="s">
        <v>139</v>
      </c>
      <c r="AU300" s="18" t="s">
        <v>84</v>
      </c>
    </row>
    <row r="301" s="1" customFormat="1">
      <c r="B301" s="31"/>
      <c r="D301" s="161" t="s">
        <v>141</v>
      </c>
      <c r="F301" s="164" t="s">
        <v>530</v>
      </c>
      <c r="L301" s="31"/>
      <c r="M301" s="163"/>
      <c r="N301" s="63"/>
      <c r="O301" s="63"/>
      <c r="P301" s="63"/>
      <c r="Q301" s="63"/>
      <c r="R301" s="63"/>
      <c r="S301" s="63"/>
      <c r="T301" s="64"/>
      <c r="AT301" s="18" t="s">
        <v>141</v>
      </c>
      <c r="AU301" s="18" t="s">
        <v>84</v>
      </c>
    </row>
    <row r="302" s="12" customFormat="1">
      <c r="B302" s="165"/>
      <c r="D302" s="161" t="s">
        <v>143</v>
      </c>
      <c r="E302" s="166" t="s">
        <v>3</v>
      </c>
      <c r="F302" s="167" t="s">
        <v>531</v>
      </c>
      <c r="H302" s="168">
        <v>13.300000000000001</v>
      </c>
      <c r="L302" s="165"/>
      <c r="M302" s="169"/>
      <c r="N302" s="170"/>
      <c r="O302" s="170"/>
      <c r="P302" s="170"/>
      <c r="Q302" s="170"/>
      <c r="R302" s="170"/>
      <c r="S302" s="170"/>
      <c r="T302" s="171"/>
      <c r="AT302" s="166" t="s">
        <v>143</v>
      </c>
      <c r="AU302" s="166" t="s">
        <v>84</v>
      </c>
      <c r="AV302" s="12" t="s">
        <v>84</v>
      </c>
      <c r="AW302" s="12" t="s">
        <v>36</v>
      </c>
      <c r="AX302" s="12" t="s">
        <v>82</v>
      </c>
      <c r="AY302" s="166" t="s">
        <v>127</v>
      </c>
    </row>
    <row r="303" s="1" customFormat="1" ht="16.5" customHeight="1">
      <c r="B303" s="148"/>
      <c r="C303" s="149" t="s">
        <v>532</v>
      </c>
      <c r="D303" s="149" t="s">
        <v>130</v>
      </c>
      <c r="E303" s="150" t="s">
        <v>533</v>
      </c>
      <c r="F303" s="151" t="s">
        <v>534</v>
      </c>
      <c r="G303" s="152" t="s">
        <v>147</v>
      </c>
      <c r="H303" s="153">
        <v>9.5199999999999996</v>
      </c>
      <c r="I303" s="154">
        <v>634</v>
      </c>
      <c r="J303" s="154">
        <f>ROUND(I303*H303,2)</f>
        <v>6035.6800000000003</v>
      </c>
      <c r="K303" s="151" t="s">
        <v>134</v>
      </c>
      <c r="L303" s="31"/>
      <c r="M303" s="155" t="s">
        <v>3</v>
      </c>
      <c r="N303" s="156" t="s">
        <v>45</v>
      </c>
      <c r="O303" s="157">
        <v>0.58999999999999997</v>
      </c>
      <c r="P303" s="157">
        <f>O303*H303</f>
        <v>5.6167999999999996</v>
      </c>
      <c r="Q303" s="157">
        <v>0.00315</v>
      </c>
      <c r="R303" s="157">
        <f>Q303*H303</f>
        <v>0.029987999999999997</v>
      </c>
      <c r="S303" s="157">
        <v>0</v>
      </c>
      <c r="T303" s="158">
        <f>S303*H303</f>
        <v>0</v>
      </c>
      <c r="AR303" s="159" t="s">
        <v>135</v>
      </c>
      <c r="AT303" s="159" t="s">
        <v>130</v>
      </c>
      <c r="AU303" s="159" t="s">
        <v>84</v>
      </c>
      <c r="AY303" s="18" t="s">
        <v>127</v>
      </c>
      <c r="BE303" s="160">
        <f>IF(N303="základní",J303,0)</f>
        <v>6035.6800000000003</v>
      </c>
      <c r="BF303" s="160">
        <f>IF(N303="snížená",J303,0)</f>
        <v>0</v>
      </c>
      <c r="BG303" s="160">
        <f>IF(N303="zákl. přenesená",J303,0)</f>
        <v>0</v>
      </c>
      <c r="BH303" s="160">
        <f>IF(N303="sníž. přenesená",J303,0)</f>
        <v>0</v>
      </c>
      <c r="BI303" s="160">
        <f>IF(N303="nulová",J303,0)</f>
        <v>0</v>
      </c>
      <c r="BJ303" s="18" t="s">
        <v>82</v>
      </c>
      <c r="BK303" s="160">
        <f>ROUND(I303*H303,2)</f>
        <v>6035.6800000000003</v>
      </c>
      <c r="BL303" s="18" t="s">
        <v>135</v>
      </c>
      <c r="BM303" s="159" t="s">
        <v>535</v>
      </c>
    </row>
    <row r="304" s="1" customFormat="1">
      <c r="B304" s="31"/>
      <c r="D304" s="161" t="s">
        <v>137</v>
      </c>
      <c r="F304" s="162" t="s">
        <v>536</v>
      </c>
      <c r="L304" s="31"/>
      <c r="M304" s="163"/>
      <c r="N304" s="63"/>
      <c r="O304" s="63"/>
      <c r="P304" s="63"/>
      <c r="Q304" s="63"/>
      <c r="R304" s="63"/>
      <c r="S304" s="63"/>
      <c r="T304" s="64"/>
      <c r="AT304" s="18" t="s">
        <v>137</v>
      </c>
      <c r="AU304" s="18" t="s">
        <v>84</v>
      </c>
    </row>
    <row r="305" s="12" customFormat="1">
      <c r="B305" s="165"/>
      <c r="D305" s="161" t="s">
        <v>143</v>
      </c>
      <c r="E305" s="166" t="s">
        <v>3</v>
      </c>
      <c r="F305" s="167" t="s">
        <v>537</v>
      </c>
      <c r="H305" s="168">
        <v>9.5199999999999996</v>
      </c>
      <c r="L305" s="165"/>
      <c r="M305" s="169"/>
      <c r="N305" s="170"/>
      <c r="O305" s="170"/>
      <c r="P305" s="170"/>
      <c r="Q305" s="170"/>
      <c r="R305" s="170"/>
      <c r="S305" s="170"/>
      <c r="T305" s="171"/>
      <c r="AT305" s="166" t="s">
        <v>143</v>
      </c>
      <c r="AU305" s="166" t="s">
        <v>84</v>
      </c>
      <c r="AV305" s="12" t="s">
        <v>84</v>
      </c>
      <c r="AW305" s="12" t="s">
        <v>36</v>
      </c>
      <c r="AX305" s="12" t="s">
        <v>82</v>
      </c>
      <c r="AY305" s="166" t="s">
        <v>127</v>
      </c>
    </row>
    <row r="306" s="1" customFormat="1" ht="16.5" customHeight="1">
      <c r="B306" s="148"/>
      <c r="C306" s="149" t="s">
        <v>538</v>
      </c>
      <c r="D306" s="149" t="s">
        <v>130</v>
      </c>
      <c r="E306" s="150" t="s">
        <v>539</v>
      </c>
      <c r="F306" s="151" t="s">
        <v>540</v>
      </c>
      <c r="G306" s="152" t="s">
        <v>147</v>
      </c>
      <c r="H306" s="153">
        <v>9.5199999999999996</v>
      </c>
      <c r="I306" s="154">
        <v>23.600000000000001</v>
      </c>
      <c r="J306" s="154">
        <f>ROUND(I306*H306,2)</f>
        <v>224.66999999999999</v>
      </c>
      <c r="K306" s="151" t="s">
        <v>134</v>
      </c>
      <c r="L306" s="31"/>
      <c r="M306" s="155" t="s">
        <v>3</v>
      </c>
      <c r="N306" s="156" t="s">
        <v>45</v>
      </c>
      <c r="O306" s="157">
        <v>0.071999999999999995</v>
      </c>
      <c r="P306" s="157">
        <f>O306*H306</f>
        <v>0.68543999999999994</v>
      </c>
      <c r="Q306" s="157">
        <v>0</v>
      </c>
      <c r="R306" s="157">
        <f>Q306*H306</f>
        <v>0</v>
      </c>
      <c r="S306" s="157">
        <v>0</v>
      </c>
      <c r="T306" s="158">
        <f>S306*H306</f>
        <v>0</v>
      </c>
      <c r="AR306" s="159" t="s">
        <v>135</v>
      </c>
      <c r="AT306" s="159" t="s">
        <v>130</v>
      </c>
      <c r="AU306" s="159" t="s">
        <v>84</v>
      </c>
      <c r="AY306" s="18" t="s">
        <v>127</v>
      </c>
      <c r="BE306" s="160">
        <f>IF(N306="základní",J306,0)</f>
        <v>224.66999999999999</v>
      </c>
      <c r="BF306" s="160">
        <f>IF(N306="snížená",J306,0)</f>
        <v>0</v>
      </c>
      <c r="BG306" s="160">
        <f>IF(N306="zákl. přenesená",J306,0)</f>
        <v>0</v>
      </c>
      <c r="BH306" s="160">
        <f>IF(N306="sníž. přenesená",J306,0)</f>
        <v>0</v>
      </c>
      <c r="BI306" s="160">
        <f>IF(N306="nulová",J306,0)</f>
        <v>0</v>
      </c>
      <c r="BJ306" s="18" t="s">
        <v>82</v>
      </c>
      <c r="BK306" s="160">
        <f>ROUND(I306*H306,2)</f>
        <v>224.66999999999999</v>
      </c>
      <c r="BL306" s="18" t="s">
        <v>135</v>
      </c>
      <c r="BM306" s="159" t="s">
        <v>541</v>
      </c>
    </row>
    <row r="307" s="1" customFormat="1">
      <c r="B307" s="31"/>
      <c r="D307" s="161" t="s">
        <v>137</v>
      </c>
      <c r="F307" s="162" t="s">
        <v>542</v>
      </c>
      <c r="L307" s="31"/>
      <c r="M307" s="163"/>
      <c r="N307" s="63"/>
      <c r="O307" s="63"/>
      <c r="P307" s="63"/>
      <c r="Q307" s="63"/>
      <c r="R307" s="63"/>
      <c r="S307" s="63"/>
      <c r="T307" s="64"/>
      <c r="AT307" s="18" t="s">
        <v>137</v>
      </c>
      <c r="AU307" s="18" t="s">
        <v>84</v>
      </c>
    </row>
    <row r="308" s="1" customFormat="1" ht="16.5" customHeight="1">
      <c r="B308" s="148"/>
      <c r="C308" s="149" t="s">
        <v>543</v>
      </c>
      <c r="D308" s="149" t="s">
        <v>130</v>
      </c>
      <c r="E308" s="150" t="s">
        <v>544</v>
      </c>
      <c r="F308" s="151" t="s">
        <v>545</v>
      </c>
      <c r="G308" s="152" t="s">
        <v>160</v>
      </c>
      <c r="H308" s="153">
        <v>66</v>
      </c>
      <c r="I308" s="154">
        <v>121.40000000000001</v>
      </c>
      <c r="J308" s="154">
        <f>ROUND(I308*H308,2)</f>
        <v>8012.3999999999996</v>
      </c>
      <c r="K308" s="151" t="s">
        <v>3</v>
      </c>
      <c r="L308" s="31"/>
      <c r="M308" s="155" t="s">
        <v>3</v>
      </c>
      <c r="N308" s="156" t="s">
        <v>45</v>
      </c>
      <c r="O308" s="157">
        <v>0.104</v>
      </c>
      <c r="P308" s="157">
        <f>O308*H308</f>
        <v>6.8639999999999999</v>
      </c>
      <c r="Q308" s="157">
        <v>1.0000000000000001E-05</v>
      </c>
      <c r="R308" s="157">
        <f>Q308*H308</f>
        <v>0.0006600000000000001</v>
      </c>
      <c r="S308" s="157">
        <v>0.00025000000000000001</v>
      </c>
      <c r="T308" s="158">
        <f>S308*H308</f>
        <v>0.016500000000000001</v>
      </c>
      <c r="AR308" s="159" t="s">
        <v>135</v>
      </c>
      <c r="AT308" s="159" t="s">
        <v>130</v>
      </c>
      <c r="AU308" s="159" t="s">
        <v>84</v>
      </c>
      <c r="AY308" s="18" t="s">
        <v>127</v>
      </c>
      <c r="BE308" s="160">
        <f>IF(N308="základní",J308,0)</f>
        <v>8012.3999999999996</v>
      </c>
      <c r="BF308" s="160">
        <f>IF(N308="snížená",J308,0)</f>
        <v>0</v>
      </c>
      <c r="BG308" s="160">
        <f>IF(N308="zákl. přenesená",J308,0)</f>
        <v>0</v>
      </c>
      <c r="BH308" s="160">
        <f>IF(N308="sníž. přenesená",J308,0)</f>
        <v>0</v>
      </c>
      <c r="BI308" s="160">
        <f>IF(N308="nulová",J308,0)</f>
        <v>0</v>
      </c>
      <c r="BJ308" s="18" t="s">
        <v>82</v>
      </c>
      <c r="BK308" s="160">
        <f>ROUND(I308*H308,2)</f>
        <v>8012.3999999999996</v>
      </c>
      <c r="BL308" s="18" t="s">
        <v>135</v>
      </c>
      <c r="BM308" s="159" t="s">
        <v>546</v>
      </c>
    </row>
    <row r="309" s="1" customFormat="1">
      <c r="B309" s="31"/>
      <c r="D309" s="161" t="s">
        <v>137</v>
      </c>
      <c r="F309" s="162" t="s">
        <v>547</v>
      </c>
      <c r="L309" s="31"/>
      <c r="M309" s="163"/>
      <c r="N309" s="63"/>
      <c r="O309" s="63"/>
      <c r="P309" s="63"/>
      <c r="Q309" s="63"/>
      <c r="R309" s="63"/>
      <c r="S309" s="63"/>
      <c r="T309" s="64"/>
      <c r="AT309" s="18" t="s">
        <v>137</v>
      </c>
      <c r="AU309" s="18" t="s">
        <v>84</v>
      </c>
    </row>
    <row r="310" s="1" customFormat="1">
      <c r="B310" s="31"/>
      <c r="D310" s="161" t="s">
        <v>141</v>
      </c>
      <c r="F310" s="164" t="s">
        <v>548</v>
      </c>
      <c r="L310" s="31"/>
      <c r="M310" s="163"/>
      <c r="N310" s="63"/>
      <c r="O310" s="63"/>
      <c r="P310" s="63"/>
      <c r="Q310" s="63"/>
      <c r="R310" s="63"/>
      <c r="S310" s="63"/>
      <c r="T310" s="64"/>
      <c r="AT310" s="18" t="s">
        <v>141</v>
      </c>
      <c r="AU310" s="18" t="s">
        <v>84</v>
      </c>
    </row>
    <row r="311" s="12" customFormat="1">
      <c r="B311" s="165"/>
      <c r="D311" s="161" t="s">
        <v>143</v>
      </c>
      <c r="E311" s="166" t="s">
        <v>3</v>
      </c>
      <c r="F311" s="167" t="s">
        <v>549</v>
      </c>
      <c r="H311" s="168">
        <v>66</v>
      </c>
      <c r="L311" s="165"/>
      <c r="M311" s="169"/>
      <c r="N311" s="170"/>
      <c r="O311" s="170"/>
      <c r="P311" s="170"/>
      <c r="Q311" s="170"/>
      <c r="R311" s="170"/>
      <c r="S311" s="170"/>
      <c r="T311" s="171"/>
      <c r="AT311" s="166" t="s">
        <v>143</v>
      </c>
      <c r="AU311" s="166" t="s">
        <v>84</v>
      </c>
      <c r="AV311" s="12" t="s">
        <v>84</v>
      </c>
      <c r="AW311" s="12" t="s">
        <v>36</v>
      </c>
      <c r="AX311" s="12" t="s">
        <v>82</v>
      </c>
      <c r="AY311" s="166" t="s">
        <v>127</v>
      </c>
    </row>
    <row r="312" s="11" customFormat="1" ht="22.8" customHeight="1">
      <c r="B312" s="136"/>
      <c r="D312" s="137" t="s">
        <v>73</v>
      </c>
      <c r="E312" s="146" t="s">
        <v>550</v>
      </c>
      <c r="F312" s="146" t="s">
        <v>551</v>
      </c>
      <c r="J312" s="147">
        <f>BK312</f>
        <v>6094.5799999999999</v>
      </c>
      <c r="L312" s="136"/>
      <c r="M312" s="140"/>
      <c r="N312" s="141"/>
      <c r="O312" s="141"/>
      <c r="P312" s="142">
        <f>SUM(P313:P328)</f>
        <v>5.3806196999999996</v>
      </c>
      <c r="Q312" s="141"/>
      <c r="R312" s="142">
        <f>SUM(R313:R328)</f>
        <v>0</v>
      </c>
      <c r="S312" s="141"/>
      <c r="T312" s="143">
        <f>SUM(T313:T328)</f>
        <v>0</v>
      </c>
      <c r="AR312" s="137" t="s">
        <v>82</v>
      </c>
      <c r="AT312" s="144" t="s">
        <v>73</v>
      </c>
      <c r="AU312" s="144" t="s">
        <v>82</v>
      </c>
      <c r="AY312" s="137" t="s">
        <v>127</v>
      </c>
      <c r="BK312" s="145">
        <f>SUM(BK313:BK328)</f>
        <v>6094.5799999999999</v>
      </c>
    </row>
    <row r="313" s="1" customFormat="1" ht="16.5" customHeight="1">
      <c r="B313" s="148"/>
      <c r="C313" s="149" t="s">
        <v>552</v>
      </c>
      <c r="D313" s="149" t="s">
        <v>130</v>
      </c>
      <c r="E313" s="150" t="s">
        <v>553</v>
      </c>
      <c r="F313" s="151" t="s">
        <v>554</v>
      </c>
      <c r="G313" s="152" t="s">
        <v>171</v>
      </c>
      <c r="H313" s="153">
        <v>0.041000000000000002</v>
      </c>
      <c r="I313" s="154">
        <v>105</v>
      </c>
      <c r="J313" s="154">
        <f>ROUND(I313*H313,2)</f>
        <v>4.3099999999999996</v>
      </c>
      <c r="K313" s="151" t="s">
        <v>134</v>
      </c>
      <c r="L313" s="31"/>
      <c r="M313" s="155" t="s">
        <v>3</v>
      </c>
      <c r="N313" s="156" t="s">
        <v>45</v>
      </c>
      <c r="O313" s="157">
        <v>0.13600000000000001</v>
      </c>
      <c r="P313" s="157">
        <f>O313*H313</f>
        <v>0.0055760000000000002</v>
      </c>
      <c r="Q313" s="157">
        <v>0</v>
      </c>
      <c r="R313" s="157">
        <f>Q313*H313</f>
        <v>0</v>
      </c>
      <c r="S313" s="157">
        <v>0</v>
      </c>
      <c r="T313" s="158">
        <f>S313*H313</f>
        <v>0</v>
      </c>
      <c r="AR313" s="159" t="s">
        <v>135</v>
      </c>
      <c r="AT313" s="159" t="s">
        <v>130</v>
      </c>
      <c r="AU313" s="159" t="s">
        <v>84</v>
      </c>
      <c r="AY313" s="18" t="s">
        <v>127</v>
      </c>
      <c r="BE313" s="160">
        <f>IF(N313="základní",J313,0)</f>
        <v>4.3099999999999996</v>
      </c>
      <c r="BF313" s="160">
        <f>IF(N313="snížená",J313,0)</f>
        <v>0</v>
      </c>
      <c r="BG313" s="160">
        <f>IF(N313="zákl. přenesená",J313,0)</f>
        <v>0</v>
      </c>
      <c r="BH313" s="160">
        <f>IF(N313="sníž. přenesená",J313,0)</f>
        <v>0</v>
      </c>
      <c r="BI313" s="160">
        <f>IF(N313="nulová",J313,0)</f>
        <v>0</v>
      </c>
      <c r="BJ313" s="18" t="s">
        <v>82</v>
      </c>
      <c r="BK313" s="160">
        <f>ROUND(I313*H313,2)</f>
        <v>4.3099999999999996</v>
      </c>
      <c r="BL313" s="18" t="s">
        <v>135</v>
      </c>
      <c r="BM313" s="159" t="s">
        <v>555</v>
      </c>
    </row>
    <row r="314" s="1" customFormat="1">
      <c r="B314" s="31"/>
      <c r="D314" s="161" t="s">
        <v>137</v>
      </c>
      <c r="F314" s="162" t="s">
        <v>556</v>
      </c>
      <c r="L314" s="31"/>
      <c r="M314" s="163"/>
      <c r="N314" s="63"/>
      <c r="O314" s="63"/>
      <c r="P314" s="63"/>
      <c r="Q314" s="63"/>
      <c r="R314" s="63"/>
      <c r="S314" s="63"/>
      <c r="T314" s="64"/>
      <c r="AT314" s="18" t="s">
        <v>137</v>
      </c>
      <c r="AU314" s="18" t="s">
        <v>84</v>
      </c>
    </row>
    <row r="315" s="1" customFormat="1">
      <c r="B315" s="31"/>
      <c r="D315" s="161" t="s">
        <v>139</v>
      </c>
      <c r="F315" s="164" t="s">
        <v>557</v>
      </c>
      <c r="L315" s="31"/>
      <c r="M315" s="163"/>
      <c r="N315" s="63"/>
      <c r="O315" s="63"/>
      <c r="P315" s="63"/>
      <c r="Q315" s="63"/>
      <c r="R315" s="63"/>
      <c r="S315" s="63"/>
      <c r="T315" s="64"/>
      <c r="AT315" s="18" t="s">
        <v>139</v>
      </c>
      <c r="AU315" s="18" t="s">
        <v>84</v>
      </c>
    </row>
    <row r="316" s="12" customFormat="1">
      <c r="B316" s="165"/>
      <c r="D316" s="161" t="s">
        <v>143</v>
      </c>
      <c r="E316" s="166" t="s">
        <v>3</v>
      </c>
      <c r="F316" s="167" t="s">
        <v>558</v>
      </c>
      <c r="H316" s="168">
        <v>0.041000000000000002</v>
      </c>
      <c r="L316" s="165"/>
      <c r="M316" s="169"/>
      <c r="N316" s="170"/>
      <c r="O316" s="170"/>
      <c r="P316" s="170"/>
      <c r="Q316" s="170"/>
      <c r="R316" s="170"/>
      <c r="S316" s="170"/>
      <c r="T316" s="171"/>
      <c r="AT316" s="166" t="s">
        <v>143</v>
      </c>
      <c r="AU316" s="166" t="s">
        <v>84</v>
      </c>
      <c r="AV316" s="12" t="s">
        <v>84</v>
      </c>
      <c r="AW316" s="12" t="s">
        <v>36</v>
      </c>
      <c r="AX316" s="12" t="s">
        <v>82</v>
      </c>
      <c r="AY316" s="166" t="s">
        <v>127</v>
      </c>
    </row>
    <row r="317" s="1" customFormat="1" ht="16.5" customHeight="1">
      <c r="B317" s="148"/>
      <c r="C317" s="149" t="s">
        <v>559</v>
      </c>
      <c r="D317" s="149" t="s">
        <v>130</v>
      </c>
      <c r="E317" s="150" t="s">
        <v>560</v>
      </c>
      <c r="F317" s="151" t="s">
        <v>561</v>
      </c>
      <c r="G317" s="152" t="s">
        <v>171</v>
      </c>
      <c r="H317" s="153">
        <v>8.8879999999999999</v>
      </c>
      <c r="I317" s="154">
        <v>685.15999999999997</v>
      </c>
      <c r="J317" s="154">
        <f>ROUND(I317*H317,2)</f>
        <v>6089.6999999999998</v>
      </c>
      <c r="K317" s="151" t="s">
        <v>3</v>
      </c>
      <c r="L317" s="31"/>
      <c r="M317" s="155" t="s">
        <v>3</v>
      </c>
      <c r="N317" s="156" t="s">
        <v>45</v>
      </c>
      <c r="O317" s="157">
        <v>0.60470000000000002</v>
      </c>
      <c r="P317" s="157">
        <f>O317*H317</f>
        <v>5.3745735999999997</v>
      </c>
      <c r="Q317" s="157">
        <v>0</v>
      </c>
      <c r="R317" s="157">
        <f>Q317*H317</f>
        <v>0</v>
      </c>
      <c r="S317" s="157">
        <v>0</v>
      </c>
      <c r="T317" s="158">
        <f>S317*H317</f>
        <v>0</v>
      </c>
      <c r="AR317" s="159" t="s">
        <v>135</v>
      </c>
      <c r="AT317" s="159" t="s">
        <v>130</v>
      </c>
      <c r="AU317" s="159" t="s">
        <v>84</v>
      </c>
      <c r="AY317" s="18" t="s">
        <v>127</v>
      </c>
      <c r="BE317" s="160">
        <f>IF(N317="základní",J317,0)</f>
        <v>6089.6999999999998</v>
      </c>
      <c r="BF317" s="160">
        <f>IF(N317="snížená",J317,0)</f>
        <v>0</v>
      </c>
      <c r="BG317" s="160">
        <f>IF(N317="zákl. přenesená",J317,0)</f>
        <v>0</v>
      </c>
      <c r="BH317" s="160">
        <f>IF(N317="sníž. přenesená",J317,0)</f>
        <v>0</v>
      </c>
      <c r="BI317" s="160">
        <f>IF(N317="nulová",J317,0)</f>
        <v>0</v>
      </c>
      <c r="BJ317" s="18" t="s">
        <v>82</v>
      </c>
      <c r="BK317" s="160">
        <f>ROUND(I317*H317,2)</f>
        <v>6089.6999999999998</v>
      </c>
      <c r="BL317" s="18" t="s">
        <v>135</v>
      </c>
      <c r="BM317" s="159" t="s">
        <v>562</v>
      </c>
    </row>
    <row r="318" s="1" customFormat="1">
      <c r="B318" s="31"/>
      <c r="D318" s="161" t="s">
        <v>137</v>
      </c>
      <c r="F318" s="162" t="s">
        <v>561</v>
      </c>
      <c r="L318" s="31"/>
      <c r="M318" s="163"/>
      <c r="N318" s="63"/>
      <c r="O318" s="63"/>
      <c r="P318" s="63"/>
      <c r="Q318" s="63"/>
      <c r="R318" s="63"/>
      <c r="S318" s="63"/>
      <c r="T318" s="64"/>
      <c r="AT318" s="18" t="s">
        <v>137</v>
      </c>
      <c r="AU318" s="18" t="s">
        <v>84</v>
      </c>
    </row>
    <row r="319" s="12" customFormat="1">
      <c r="B319" s="165"/>
      <c r="D319" s="161" t="s">
        <v>143</v>
      </c>
      <c r="E319" s="166" t="s">
        <v>3</v>
      </c>
      <c r="F319" s="167" t="s">
        <v>563</v>
      </c>
      <c r="H319" s="168">
        <v>5.3280000000000003</v>
      </c>
      <c r="L319" s="165"/>
      <c r="M319" s="169"/>
      <c r="N319" s="170"/>
      <c r="O319" s="170"/>
      <c r="P319" s="170"/>
      <c r="Q319" s="170"/>
      <c r="R319" s="170"/>
      <c r="S319" s="170"/>
      <c r="T319" s="171"/>
      <c r="AT319" s="166" t="s">
        <v>143</v>
      </c>
      <c r="AU319" s="166" t="s">
        <v>84</v>
      </c>
      <c r="AV319" s="12" t="s">
        <v>84</v>
      </c>
      <c r="AW319" s="12" t="s">
        <v>36</v>
      </c>
      <c r="AX319" s="12" t="s">
        <v>74</v>
      </c>
      <c r="AY319" s="166" t="s">
        <v>127</v>
      </c>
    </row>
    <row r="320" s="14" customFormat="1">
      <c r="B320" s="191"/>
      <c r="D320" s="161" t="s">
        <v>143</v>
      </c>
      <c r="E320" s="192" t="s">
        <v>3</v>
      </c>
      <c r="F320" s="193" t="s">
        <v>344</v>
      </c>
      <c r="H320" s="194">
        <v>5.3280000000000003</v>
      </c>
      <c r="L320" s="191"/>
      <c r="M320" s="195"/>
      <c r="N320" s="196"/>
      <c r="O320" s="196"/>
      <c r="P320" s="196"/>
      <c r="Q320" s="196"/>
      <c r="R320" s="196"/>
      <c r="S320" s="196"/>
      <c r="T320" s="197"/>
      <c r="AT320" s="192" t="s">
        <v>143</v>
      </c>
      <c r="AU320" s="192" t="s">
        <v>84</v>
      </c>
      <c r="AV320" s="14" t="s">
        <v>128</v>
      </c>
      <c r="AW320" s="14" t="s">
        <v>36</v>
      </c>
      <c r="AX320" s="14" t="s">
        <v>74</v>
      </c>
      <c r="AY320" s="192" t="s">
        <v>127</v>
      </c>
    </row>
    <row r="321" s="12" customFormat="1">
      <c r="B321" s="165"/>
      <c r="D321" s="161" t="s">
        <v>143</v>
      </c>
      <c r="E321" s="166" t="s">
        <v>3</v>
      </c>
      <c r="F321" s="167" t="s">
        <v>564</v>
      </c>
      <c r="H321" s="168">
        <v>3.1280000000000001</v>
      </c>
      <c r="L321" s="165"/>
      <c r="M321" s="169"/>
      <c r="N321" s="170"/>
      <c r="O321" s="170"/>
      <c r="P321" s="170"/>
      <c r="Q321" s="170"/>
      <c r="R321" s="170"/>
      <c r="S321" s="170"/>
      <c r="T321" s="171"/>
      <c r="AT321" s="166" t="s">
        <v>143</v>
      </c>
      <c r="AU321" s="166" t="s">
        <v>84</v>
      </c>
      <c r="AV321" s="12" t="s">
        <v>84</v>
      </c>
      <c r="AW321" s="12" t="s">
        <v>36</v>
      </c>
      <c r="AX321" s="12" t="s">
        <v>74</v>
      </c>
      <c r="AY321" s="166" t="s">
        <v>127</v>
      </c>
    </row>
    <row r="322" s="12" customFormat="1">
      <c r="B322" s="165"/>
      <c r="D322" s="161" t="s">
        <v>143</v>
      </c>
      <c r="E322" s="166" t="s">
        <v>3</v>
      </c>
      <c r="F322" s="167" t="s">
        <v>565</v>
      </c>
      <c r="H322" s="168">
        <v>0.39100000000000001</v>
      </c>
      <c r="L322" s="165"/>
      <c r="M322" s="169"/>
      <c r="N322" s="170"/>
      <c r="O322" s="170"/>
      <c r="P322" s="170"/>
      <c r="Q322" s="170"/>
      <c r="R322" s="170"/>
      <c r="S322" s="170"/>
      <c r="T322" s="171"/>
      <c r="AT322" s="166" t="s">
        <v>143</v>
      </c>
      <c r="AU322" s="166" t="s">
        <v>84</v>
      </c>
      <c r="AV322" s="12" t="s">
        <v>84</v>
      </c>
      <c r="AW322" s="12" t="s">
        <v>36</v>
      </c>
      <c r="AX322" s="12" t="s">
        <v>74</v>
      </c>
      <c r="AY322" s="166" t="s">
        <v>127</v>
      </c>
    </row>
    <row r="323" s="14" customFormat="1">
      <c r="B323" s="191"/>
      <c r="D323" s="161" t="s">
        <v>143</v>
      </c>
      <c r="E323" s="192" t="s">
        <v>3</v>
      </c>
      <c r="F323" s="193" t="s">
        <v>344</v>
      </c>
      <c r="H323" s="194">
        <v>3.5190000000000001</v>
      </c>
      <c r="L323" s="191"/>
      <c r="M323" s="195"/>
      <c r="N323" s="196"/>
      <c r="O323" s="196"/>
      <c r="P323" s="196"/>
      <c r="Q323" s="196"/>
      <c r="R323" s="196"/>
      <c r="S323" s="196"/>
      <c r="T323" s="197"/>
      <c r="AT323" s="192" t="s">
        <v>143</v>
      </c>
      <c r="AU323" s="192" t="s">
        <v>84</v>
      </c>
      <c r="AV323" s="14" t="s">
        <v>128</v>
      </c>
      <c r="AW323" s="14" t="s">
        <v>36</v>
      </c>
      <c r="AX323" s="14" t="s">
        <v>74</v>
      </c>
      <c r="AY323" s="192" t="s">
        <v>127</v>
      </c>
    </row>
    <row r="324" s="12" customFormat="1">
      <c r="B324" s="165"/>
      <c r="D324" s="161" t="s">
        <v>143</v>
      </c>
      <c r="E324" s="166" t="s">
        <v>3</v>
      </c>
      <c r="F324" s="167" t="s">
        <v>558</v>
      </c>
      <c r="H324" s="168">
        <v>0.041000000000000002</v>
      </c>
      <c r="L324" s="165"/>
      <c r="M324" s="169"/>
      <c r="N324" s="170"/>
      <c r="O324" s="170"/>
      <c r="P324" s="170"/>
      <c r="Q324" s="170"/>
      <c r="R324" s="170"/>
      <c r="S324" s="170"/>
      <c r="T324" s="171"/>
      <c r="AT324" s="166" t="s">
        <v>143</v>
      </c>
      <c r="AU324" s="166" t="s">
        <v>84</v>
      </c>
      <c r="AV324" s="12" t="s">
        <v>84</v>
      </c>
      <c r="AW324" s="12" t="s">
        <v>36</v>
      </c>
      <c r="AX324" s="12" t="s">
        <v>74</v>
      </c>
      <c r="AY324" s="166" t="s">
        <v>127</v>
      </c>
    </row>
    <row r="325" s="13" customFormat="1">
      <c r="B325" s="181"/>
      <c r="D325" s="161" t="s">
        <v>143</v>
      </c>
      <c r="E325" s="182" t="s">
        <v>3</v>
      </c>
      <c r="F325" s="183" t="s">
        <v>206</v>
      </c>
      <c r="H325" s="184">
        <v>8.8879999999999999</v>
      </c>
      <c r="L325" s="181"/>
      <c r="M325" s="185"/>
      <c r="N325" s="186"/>
      <c r="O325" s="186"/>
      <c r="P325" s="186"/>
      <c r="Q325" s="186"/>
      <c r="R325" s="186"/>
      <c r="S325" s="186"/>
      <c r="T325" s="187"/>
      <c r="AT325" s="182" t="s">
        <v>143</v>
      </c>
      <c r="AU325" s="182" t="s">
        <v>84</v>
      </c>
      <c r="AV325" s="13" t="s">
        <v>135</v>
      </c>
      <c r="AW325" s="13" t="s">
        <v>36</v>
      </c>
      <c r="AX325" s="13" t="s">
        <v>82</v>
      </c>
      <c r="AY325" s="182" t="s">
        <v>127</v>
      </c>
    </row>
    <row r="326" s="1" customFormat="1" ht="16.5" customHeight="1">
      <c r="B326" s="148"/>
      <c r="C326" s="149" t="s">
        <v>566</v>
      </c>
      <c r="D326" s="149" t="s">
        <v>130</v>
      </c>
      <c r="E326" s="150" t="s">
        <v>567</v>
      </c>
      <c r="F326" s="151" t="s">
        <v>568</v>
      </c>
      <c r="G326" s="152" t="s">
        <v>171</v>
      </c>
      <c r="H326" s="153">
        <v>0.0030000000000000001</v>
      </c>
      <c r="I326" s="154">
        <v>188.96000000000001</v>
      </c>
      <c r="J326" s="154">
        <f>ROUND(I326*H326,2)</f>
        <v>0.56999999999999995</v>
      </c>
      <c r="K326" s="151" t="s">
        <v>3</v>
      </c>
      <c r="L326" s="31"/>
      <c r="M326" s="155" t="s">
        <v>3</v>
      </c>
      <c r="N326" s="156" t="s">
        <v>45</v>
      </c>
      <c r="O326" s="157">
        <v>0.15670000000000001</v>
      </c>
      <c r="P326" s="157">
        <f>O326*H326</f>
        <v>0.00047010000000000004</v>
      </c>
      <c r="Q326" s="157">
        <v>0</v>
      </c>
      <c r="R326" s="157">
        <f>Q326*H326</f>
        <v>0</v>
      </c>
      <c r="S326" s="157">
        <v>0</v>
      </c>
      <c r="T326" s="158">
        <f>S326*H326</f>
        <v>0</v>
      </c>
      <c r="AR326" s="159" t="s">
        <v>135</v>
      </c>
      <c r="AT326" s="159" t="s">
        <v>130</v>
      </c>
      <c r="AU326" s="159" t="s">
        <v>84</v>
      </c>
      <c r="AY326" s="18" t="s">
        <v>127</v>
      </c>
      <c r="BE326" s="160">
        <f>IF(N326="základní",J326,0)</f>
        <v>0.56999999999999995</v>
      </c>
      <c r="BF326" s="160">
        <f>IF(N326="snížená",J326,0)</f>
        <v>0</v>
      </c>
      <c r="BG326" s="160">
        <f>IF(N326="zákl. přenesená",J326,0)</f>
        <v>0</v>
      </c>
      <c r="BH326" s="160">
        <f>IF(N326="sníž. přenesená",J326,0)</f>
        <v>0</v>
      </c>
      <c r="BI326" s="160">
        <f>IF(N326="nulová",J326,0)</f>
        <v>0</v>
      </c>
      <c r="BJ326" s="18" t="s">
        <v>82</v>
      </c>
      <c r="BK326" s="160">
        <f>ROUND(I326*H326,2)</f>
        <v>0.56999999999999995</v>
      </c>
      <c r="BL326" s="18" t="s">
        <v>135</v>
      </c>
      <c r="BM326" s="159" t="s">
        <v>569</v>
      </c>
    </row>
    <row r="327" s="1" customFormat="1">
      <c r="B327" s="31"/>
      <c r="D327" s="161" t="s">
        <v>137</v>
      </c>
      <c r="F327" s="162" t="s">
        <v>568</v>
      </c>
      <c r="L327" s="31"/>
      <c r="M327" s="163"/>
      <c r="N327" s="63"/>
      <c r="O327" s="63"/>
      <c r="P327" s="63"/>
      <c r="Q327" s="63"/>
      <c r="R327" s="63"/>
      <c r="S327" s="63"/>
      <c r="T327" s="64"/>
      <c r="AT327" s="18" t="s">
        <v>137</v>
      </c>
      <c r="AU327" s="18" t="s">
        <v>84</v>
      </c>
    </row>
    <row r="328" s="12" customFormat="1">
      <c r="B328" s="165"/>
      <c r="D328" s="161" t="s">
        <v>143</v>
      </c>
      <c r="E328" s="166" t="s">
        <v>3</v>
      </c>
      <c r="F328" s="167" t="s">
        <v>570</v>
      </c>
      <c r="H328" s="168">
        <v>0.0030000000000000001</v>
      </c>
      <c r="L328" s="165"/>
      <c r="M328" s="169"/>
      <c r="N328" s="170"/>
      <c r="O328" s="170"/>
      <c r="P328" s="170"/>
      <c r="Q328" s="170"/>
      <c r="R328" s="170"/>
      <c r="S328" s="170"/>
      <c r="T328" s="171"/>
      <c r="AT328" s="166" t="s">
        <v>143</v>
      </c>
      <c r="AU328" s="166" t="s">
        <v>84</v>
      </c>
      <c r="AV328" s="12" t="s">
        <v>84</v>
      </c>
      <c r="AW328" s="12" t="s">
        <v>36</v>
      </c>
      <c r="AX328" s="12" t="s">
        <v>82</v>
      </c>
      <c r="AY328" s="166" t="s">
        <v>127</v>
      </c>
    </row>
    <row r="329" s="11" customFormat="1" ht="22.8" customHeight="1">
      <c r="B329" s="136"/>
      <c r="D329" s="137" t="s">
        <v>73</v>
      </c>
      <c r="E329" s="146" t="s">
        <v>166</v>
      </c>
      <c r="F329" s="146" t="s">
        <v>167</v>
      </c>
      <c r="J329" s="147">
        <f>BK329</f>
        <v>7404.3800000000001</v>
      </c>
      <c r="L329" s="136"/>
      <c r="M329" s="140"/>
      <c r="N329" s="141"/>
      <c r="O329" s="141"/>
      <c r="P329" s="142">
        <f>SUM(P330:P332)</f>
        <v>9.2010360000000002</v>
      </c>
      <c r="Q329" s="141"/>
      <c r="R329" s="142">
        <f>SUM(R330:R332)</f>
        <v>0</v>
      </c>
      <c r="S329" s="141"/>
      <c r="T329" s="143">
        <f>SUM(T330:T332)</f>
        <v>0</v>
      </c>
      <c r="AR329" s="137" t="s">
        <v>82</v>
      </c>
      <c r="AT329" s="144" t="s">
        <v>73</v>
      </c>
      <c r="AU329" s="144" t="s">
        <v>82</v>
      </c>
      <c r="AY329" s="137" t="s">
        <v>127</v>
      </c>
      <c r="BK329" s="145">
        <f>SUM(BK330:BK332)</f>
        <v>7404.3800000000001</v>
      </c>
    </row>
    <row r="330" s="1" customFormat="1" ht="16.5" customHeight="1">
      <c r="B330" s="148"/>
      <c r="C330" s="149" t="s">
        <v>571</v>
      </c>
      <c r="D330" s="149" t="s">
        <v>130</v>
      </c>
      <c r="E330" s="150" t="s">
        <v>169</v>
      </c>
      <c r="F330" s="151" t="s">
        <v>170</v>
      </c>
      <c r="G330" s="152" t="s">
        <v>171</v>
      </c>
      <c r="H330" s="153">
        <v>27.222000000000001</v>
      </c>
      <c r="I330" s="154">
        <v>272</v>
      </c>
      <c r="J330" s="154">
        <f>ROUND(I330*H330,2)</f>
        <v>7404.3800000000001</v>
      </c>
      <c r="K330" s="151" t="s">
        <v>134</v>
      </c>
      <c r="L330" s="31"/>
      <c r="M330" s="155" t="s">
        <v>3</v>
      </c>
      <c r="N330" s="156" t="s">
        <v>45</v>
      </c>
      <c r="O330" s="157">
        <v>0.33800000000000002</v>
      </c>
      <c r="P330" s="157">
        <f>O330*H330</f>
        <v>9.2010360000000002</v>
      </c>
      <c r="Q330" s="157">
        <v>0</v>
      </c>
      <c r="R330" s="157">
        <f>Q330*H330</f>
        <v>0</v>
      </c>
      <c r="S330" s="157">
        <v>0</v>
      </c>
      <c r="T330" s="158">
        <f>S330*H330</f>
        <v>0</v>
      </c>
      <c r="AR330" s="159" t="s">
        <v>135</v>
      </c>
      <c r="AT330" s="159" t="s">
        <v>130</v>
      </c>
      <c r="AU330" s="159" t="s">
        <v>84</v>
      </c>
      <c r="AY330" s="18" t="s">
        <v>127</v>
      </c>
      <c r="BE330" s="160">
        <f>IF(N330="základní",J330,0)</f>
        <v>7404.3800000000001</v>
      </c>
      <c r="BF330" s="160">
        <f>IF(N330="snížená",J330,0)</f>
        <v>0</v>
      </c>
      <c r="BG330" s="160">
        <f>IF(N330="zákl. přenesená",J330,0)</f>
        <v>0</v>
      </c>
      <c r="BH330" s="160">
        <f>IF(N330="sníž. přenesená",J330,0)</f>
        <v>0</v>
      </c>
      <c r="BI330" s="160">
        <f>IF(N330="nulová",J330,0)</f>
        <v>0</v>
      </c>
      <c r="BJ330" s="18" t="s">
        <v>82</v>
      </c>
      <c r="BK330" s="160">
        <f>ROUND(I330*H330,2)</f>
        <v>7404.3800000000001</v>
      </c>
      <c r="BL330" s="18" t="s">
        <v>135</v>
      </c>
      <c r="BM330" s="159" t="s">
        <v>572</v>
      </c>
    </row>
    <row r="331" s="1" customFormat="1">
      <c r="B331" s="31"/>
      <c r="D331" s="161" t="s">
        <v>137</v>
      </c>
      <c r="F331" s="162" t="s">
        <v>173</v>
      </c>
      <c r="L331" s="31"/>
      <c r="M331" s="163"/>
      <c r="N331" s="63"/>
      <c r="O331" s="63"/>
      <c r="P331" s="63"/>
      <c r="Q331" s="63"/>
      <c r="R331" s="63"/>
      <c r="S331" s="63"/>
      <c r="T331" s="64"/>
      <c r="AT331" s="18" t="s">
        <v>137</v>
      </c>
      <c r="AU331" s="18" t="s">
        <v>84</v>
      </c>
    </row>
    <row r="332" s="1" customFormat="1">
      <c r="B332" s="31"/>
      <c r="D332" s="161" t="s">
        <v>139</v>
      </c>
      <c r="F332" s="164" t="s">
        <v>174</v>
      </c>
      <c r="L332" s="31"/>
      <c r="M332" s="163"/>
      <c r="N332" s="63"/>
      <c r="O332" s="63"/>
      <c r="P332" s="63"/>
      <c r="Q332" s="63"/>
      <c r="R332" s="63"/>
      <c r="S332" s="63"/>
      <c r="T332" s="64"/>
      <c r="AT332" s="18" t="s">
        <v>139</v>
      </c>
      <c r="AU332" s="18" t="s">
        <v>84</v>
      </c>
    </row>
    <row r="333" s="11" customFormat="1" ht="25.92" customHeight="1">
      <c r="B333" s="136"/>
      <c r="D333" s="137" t="s">
        <v>73</v>
      </c>
      <c r="E333" s="138" t="s">
        <v>175</v>
      </c>
      <c r="F333" s="138" t="s">
        <v>176</v>
      </c>
      <c r="J333" s="139">
        <f>BK333</f>
        <v>8371.7100000000009</v>
      </c>
      <c r="L333" s="136"/>
      <c r="M333" s="140"/>
      <c r="N333" s="141"/>
      <c r="O333" s="141"/>
      <c r="P333" s="142">
        <f>P334</f>
        <v>6.5610800000000005</v>
      </c>
      <c r="Q333" s="141"/>
      <c r="R333" s="142">
        <f>R334</f>
        <v>0.046245899999999993</v>
      </c>
      <c r="S333" s="141"/>
      <c r="T333" s="143">
        <f>T334</f>
        <v>0.0032000000000000002</v>
      </c>
      <c r="AR333" s="137" t="s">
        <v>84</v>
      </c>
      <c r="AT333" s="144" t="s">
        <v>73</v>
      </c>
      <c r="AU333" s="144" t="s">
        <v>74</v>
      </c>
      <c r="AY333" s="137" t="s">
        <v>127</v>
      </c>
      <c r="BK333" s="145">
        <f>BK334</f>
        <v>8371.7100000000009</v>
      </c>
    </row>
    <row r="334" s="11" customFormat="1" ht="22.8" customHeight="1">
      <c r="B334" s="136"/>
      <c r="D334" s="137" t="s">
        <v>73</v>
      </c>
      <c r="E334" s="146" t="s">
        <v>177</v>
      </c>
      <c r="F334" s="146" t="s">
        <v>178</v>
      </c>
      <c r="J334" s="147">
        <f>BK334</f>
        <v>8371.7100000000009</v>
      </c>
      <c r="L334" s="136"/>
      <c r="M334" s="140"/>
      <c r="N334" s="141"/>
      <c r="O334" s="141"/>
      <c r="P334" s="142">
        <f>SUM(P335:P361)</f>
        <v>6.5610800000000005</v>
      </c>
      <c r="Q334" s="141"/>
      <c r="R334" s="142">
        <f>SUM(R335:R361)</f>
        <v>0.046245899999999993</v>
      </c>
      <c r="S334" s="141"/>
      <c r="T334" s="143">
        <f>SUM(T335:T361)</f>
        <v>0.0032000000000000002</v>
      </c>
      <c r="AR334" s="137" t="s">
        <v>84</v>
      </c>
      <c r="AT334" s="144" t="s">
        <v>73</v>
      </c>
      <c r="AU334" s="144" t="s">
        <v>82</v>
      </c>
      <c r="AY334" s="137" t="s">
        <v>127</v>
      </c>
      <c r="BK334" s="145">
        <f>SUM(BK335:BK361)</f>
        <v>8371.7100000000009</v>
      </c>
    </row>
    <row r="335" s="1" customFormat="1" ht="16.5" customHeight="1">
      <c r="B335" s="148"/>
      <c r="C335" s="149" t="s">
        <v>573</v>
      </c>
      <c r="D335" s="149" t="s">
        <v>130</v>
      </c>
      <c r="E335" s="150" t="s">
        <v>574</v>
      </c>
      <c r="F335" s="151" t="s">
        <v>575</v>
      </c>
      <c r="G335" s="152" t="s">
        <v>215</v>
      </c>
      <c r="H335" s="153">
        <v>2.5899999999999999</v>
      </c>
      <c r="I335" s="154">
        <v>208</v>
      </c>
      <c r="J335" s="154">
        <f>ROUND(I335*H335,2)</f>
        <v>538.72000000000003</v>
      </c>
      <c r="K335" s="151" t="s">
        <v>134</v>
      </c>
      <c r="L335" s="31"/>
      <c r="M335" s="155" t="s">
        <v>3</v>
      </c>
      <c r="N335" s="156" t="s">
        <v>45</v>
      </c>
      <c r="O335" s="157">
        <v>0.45600000000000002</v>
      </c>
      <c r="P335" s="157">
        <f>O335*H335</f>
        <v>1.1810399999999999</v>
      </c>
      <c r="Q335" s="157">
        <v>6.0000000000000002E-05</v>
      </c>
      <c r="R335" s="157">
        <f>Q335*H335</f>
        <v>0.00015539999999999998</v>
      </c>
      <c r="S335" s="157">
        <v>0</v>
      </c>
      <c r="T335" s="158">
        <f>S335*H335</f>
        <v>0</v>
      </c>
      <c r="AR335" s="159" t="s">
        <v>183</v>
      </c>
      <c r="AT335" s="159" t="s">
        <v>130</v>
      </c>
      <c r="AU335" s="159" t="s">
        <v>84</v>
      </c>
      <c r="AY335" s="18" t="s">
        <v>127</v>
      </c>
      <c r="BE335" s="160">
        <f>IF(N335="základní",J335,0)</f>
        <v>538.72000000000003</v>
      </c>
      <c r="BF335" s="160">
        <f>IF(N335="snížená",J335,0)</f>
        <v>0</v>
      </c>
      <c r="BG335" s="160">
        <f>IF(N335="zákl. přenesená",J335,0)</f>
        <v>0</v>
      </c>
      <c r="BH335" s="160">
        <f>IF(N335="sníž. přenesená",J335,0)</f>
        <v>0</v>
      </c>
      <c r="BI335" s="160">
        <f>IF(N335="nulová",J335,0)</f>
        <v>0</v>
      </c>
      <c r="BJ335" s="18" t="s">
        <v>82</v>
      </c>
      <c r="BK335" s="160">
        <f>ROUND(I335*H335,2)</f>
        <v>538.72000000000003</v>
      </c>
      <c r="BL335" s="18" t="s">
        <v>183</v>
      </c>
      <c r="BM335" s="159" t="s">
        <v>576</v>
      </c>
    </row>
    <row r="336" s="1" customFormat="1">
      <c r="B336" s="31"/>
      <c r="D336" s="161" t="s">
        <v>137</v>
      </c>
      <c r="F336" s="162" t="s">
        <v>577</v>
      </c>
      <c r="L336" s="31"/>
      <c r="M336" s="163"/>
      <c r="N336" s="63"/>
      <c r="O336" s="63"/>
      <c r="P336" s="63"/>
      <c r="Q336" s="63"/>
      <c r="R336" s="63"/>
      <c r="S336" s="63"/>
      <c r="T336" s="64"/>
      <c r="AT336" s="18" t="s">
        <v>137</v>
      </c>
      <c r="AU336" s="18" t="s">
        <v>84</v>
      </c>
    </row>
    <row r="337" s="1" customFormat="1">
      <c r="B337" s="31"/>
      <c r="D337" s="161" t="s">
        <v>139</v>
      </c>
      <c r="F337" s="164" t="s">
        <v>578</v>
      </c>
      <c r="L337" s="31"/>
      <c r="M337" s="163"/>
      <c r="N337" s="63"/>
      <c r="O337" s="63"/>
      <c r="P337" s="63"/>
      <c r="Q337" s="63"/>
      <c r="R337" s="63"/>
      <c r="S337" s="63"/>
      <c r="T337" s="64"/>
      <c r="AT337" s="18" t="s">
        <v>139</v>
      </c>
      <c r="AU337" s="18" t="s">
        <v>84</v>
      </c>
    </row>
    <row r="338" s="1" customFormat="1">
      <c r="B338" s="31"/>
      <c r="D338" s="161" t="s">
        <v>141</v>
      </c>
      <c r="F338" s="164" t="s">
        <v>579</v>
      </c>
      <c r="L338" s="31"/>
      <c r="M338" s="163"/>
      <c r="N338" s="63"/>
      <c r="O338" s="63"/>
      <c r="P338" s="63"/>
      <c r="Q338" s="63"/>
      <c r="R338" s="63"/>
      <c r="S338" s="63"/>
      <c r="T338" s="64"/>
      <c r="AT338" s="18" t="s">
        <v>141</v>
      </c>
      <c r="AU338" s="18" t="s">
        <v>84</v>
      </c>
    </row>
    <row r="339" s="12" customFormat="1">
      <c r="B339" s="165"/>
      <c r="D339" s="161" t="s">
        <v>143</v>
      </c>
      <c r="E339" s="166" t="s">
        <v>3</v>
      </c>
      <c r="F339" s="167" t="s">
        <v>580</v>
      </c>
      <c r="H339" s="168">
        <v>2.5899999999999999</v>
      </c>
      <c r="L339" s="165"/>
      <c r="M339" s="169"/>
      <c r="N339" s="170"/>
      <c r="O339" s="170"/>
      <c r="P339" s="170"/>
      <c r="Q339" s="170"/>
      <c r="R339" s="170"/>
      <c r="S339" s="170"/>
      <c r="T339" s="171"/>
      <c r="AT339" s="166" t="s">
        <v>143</v>
      </c>
      <c r="AU339" s="166" t="s">
        <v>84</v>
      </c>
      <c r="AV339" s="12" t="s">
        <v>84</v>
      </c>
      <c r="AW339" s="12" t="s">
        <v>36</v>
      </c>
      <c r="AX339" s="12" t="s">
        <v>82</v>
      </c>
      <c r="AY339" s="166" t="s">
        <v>127</v>
      </c>
    </row>
    <row r="340" s="1" customFormat="1" ht="24" customHeight="1">
      <c r="B340" s="148"/>
      <c r="C340" s="172" t="s">
        <v>581</v>
      </c>
      <c r="D340" s="172" t="s">
        <v>190</v>
      </c>
      <c r="E340" s="173" t="s">
        <v>582</v>
      </c>
      <c r="F340" s="174" t="s">
        <v>583</v>
      </c>
      <c r="G340" s="175" t="s">
        <v>215</v>
      </c>
      <c r="H340" s="176">
        <v>2.5899999999999999</v>
      </c>
      <c r="I340" s="177">
        <v>1959</v>
      </c>
      <c r="J340" s="177">
        <f>ROUND(I340*H340,2)</f>
        <v>5073.8100000000004</v>
      </c>
      <c r="K340" s="174" t="s">
        <v>3</v>
      </c>
      <c r="L340" s="178"/>
      <c r="M340" s="179" t="s">
        <v>3</v>
      </c>
      <c r="N340" s="180" t="s">
        <v>45</v>
      </c>
      <c r="O340" s="157">
        <v>0</v>
      </c>
      <c r="P340" s="157">
        <f>O340*H340</f>
        <v>0</v>
      </c>
      <c r="Q340" s="157">
        <v>0.0098700000000000003</v>
      </c>
      <c r="R340" s="157">
        <f>Q340*H340</f>
        <v>0.025563300000000001</v>
      </c>
      <c r="S340" s="157">
        <v>0</v>
      </c>
      <c r="T340" s="158">
        <f>S340*H340</f>
        <v>0</v>
      </c>
      <c r="AR340" s="159" t="s">
        <v>436</v>
      </c>
      <c r="AT340" s="159" t="s">
        <v>190</v>
      </c>
      <c r="AU340" s="159" t="s">
        <v>84</v>
      </c>
      <c r="AY340" s="18" t="s">
        <v>127</v>
      </c>
      <c r="BE340" s="160">
        <f>IF(N340="základní",J340,0)</f>
        <v>5073.8100000000004</v>
      </c>
      <c r="BF340" s="160">
        <f>IF(N340="snížená",J340,0)</f>
        <v>0</v>
      </c>
      <c r="BG340" s="160">
        <f>IF(N340="zákl. přenesená",J340,0)</f>
        <v>0</v>
      </c>
      <c r="BH340" s="160">
        <f>IF(N340="sníž. přenesená",J340,0)</f>
        <v>0</v>
      </c>
      <c r="BI340" s="160">
        <f>IF(N340="nulová",J340,0)</f>
        <v>0</v>
      </c>
      <c r="BJ340" s="18" t="s">
        <v>82</v>
      </c>
      <c r="BK340" s="160">
        <f>ROUND(I340*H340,2)</f>
        <v>5073.8100000000004</v>
      </c>
      <c r="BL340" s="18" t="s">
        <v>183</v>
      </c>
      <c r="BM340" s="159" t="s">
        <v>584</v>
      </c>
    </row>
    <row r="341" s="1" customFormat="1">
      <c r="B341" s="31"/>
      <c r="D341" s="161" t="s">
        <v>137</v>
      </c>
      <c r="F341" s="162" t="s">
        <v>585</v>
      </c>
      <c r="L341" s="31"/>
      <c r="M341" s="163"/>
      <c r="N341" s="63"/>
      <c r="O341" s="63"/>
      <c r="P341" s="63"/>
      <c r="Q341" s="63"/>
      <c r="R341" s="63"/>
      <c r="S341" s="63"/>
      <c r="T341" s="64"/>
      <c r="AT341" s="18" t="s">
        <v>137</v>
      </c>
      <c r="AU341" s="18" t="s">
        <v>84</v>
      </c>
    </row>
    <row r="342" s="1" customFormat="1">
      <c r="B342" s="31"/>
      <c r="D342" s="161" t="s">
        <v>141</v>
      </c>
      <c r="F342" s="164" t="s">
        <v>586</v>
      </c>
      <c r="L342" s="31"/>
      <c r="M342" s="163"/>
      <c r="N342" s="63"/>
      <c r="O342" s="63"/>
      <c r="P342" s="63"/>
      <c r="Q342" s="63"/>
      <c r="R342" s="63"/>
      <c r="S342" s="63"/>
      <c r="T342" s="64"/>
      <c r="AT342" s="18" t="s">
        <v>141</v>
      </c>
      <c r="AU342" s="18" t="s">
        <v>84</v>
      </c>
    </row>
    <row r="343" s="1" customFormat="1" ht="16.5" customHeight="1">
      <c r="B343" s="148"/>
      <c r="C343" s="149" t="s">
        <v>587</v>
      </c>
      <c r="D343" s="149" t="s">
        <v>130</v>
      </c>
      <c r="E343" s="150" t="s">
        <v>588</v>
      </c>
      <c r="F343" s="151" t="s">
        <v>589</v>
      </c>
      <c r="G343" s="152" t="s">
        <v>215</v>
      </c>
      <c r="H343" s="153">
        <v>0.20000000000000001</v>
      </c>
      <c r="I343" s="154">
        <v>200</v>
      </c>
      <c r="J343" s="154">
        <f>ROUND(I343*H343,2)</f>
        <v>40</v>
      </c>
      <c r="K343" s="151" t="s">
        <v>134</v>
      </c>
      <c r="L343" s="31"/>
      <c r="M343" s="155" t="s">
        <v>3</v>
      </c>
      <c r="N343" s="156" t="s">
        <v>45</v>
      </c>
      <c r="O343" s="157">
        <v>0.51300000000000001</v>
      </c>
      <c r="P343" s="157">
        <f>O343*H343</f>
        <v>0.10260000000000001</v>
      </c>
      <c r="Q343" s="157">
        <v>0</v>
      </c>
      <c r="R343" s="157">
        <f>Q343*H343</f>
        <v>0</v>
      </c>
      <c r="S343" s="157">
        <v>0.016</v>
      </c>
      <c r="T343" s="158">
        <f>S343*H343</f>
        <v>0.0032000000000000002</v>
      </c>
      <c r="AR343" s="159" t="s">
        <v>183</v>
      </c>
      <c r="AT343" s="159" t="s">
        <v>130</v>
      </c>
      <c r="AU343" s="159" t="s">
        <v>84</v>
      </c>
      <c r="AY343" s="18" t="s">
        <v>127</v>
      </c>
      <c r="BE343" s="160">
        <f>IF(N343="základní",J343,0)</f>
        <v>40</v>
      </c>
      <c r="BF343" s="160">
        <f>IF(N343="snížená",J343,0)</f>
        <v>0</v>
      </c>
      <c r="BG343" s="160">
        <f>IF(N343="zákl. přenesená",J343,0)</f>
        <v>0</v>
      </c>
      <c r="BH343" s="160">
        <f>IF(N343="sníž. přenesená",J343,0)</f>
        <v>0</v>
      </c>
      <c r="BI343" s="160">
        <f>IF(N343="nulová",J343,0)</f>
        <v>0</v>
      </c>
      <c r="BJ343" s="18" t="s">
        <v>82</v>
      </c>
      <c r="BK343" s="160">
        <f>ROUND(I343*H343,2)</f>
        <v>40</v>
      </c>
      <c r="BL343" s="18" t="s">
        <v>183</v>
      </c>
      <c r="BM343" s="159" t="s">
        <v>590</v>
      </c>
    </row>
    <row r="344" s="1" customFormat="1">
      <c r="B344" s="31"/>
      <c r="D344" s="161" t="s">
        <v>137</v>
      </c>
      <c r="F344" s="162" t="s">
        <v>591</v>
      </c>
      <c r="L344" s="31"/>
      <c r="M344" s="163"/>
      <c r="N344" s="63"/>
      <c r="O344" s="63"/>
      <c r="P344" s="63"/>
      <c r="Q344" s="63"/>
      <c r="R344" s="63"/>
      <c r="S344" s="63"/>
      <c r="T344" s="64"/>
      <c r="AT344" s="18" t="s">
        <v>137</v>
      </c>
      <c r="AU344" s="18" t="s">
        <v>84</v>
      </c>
    </row>
    <row r="345" s="1" customFormat="1">
      <c r="B345" s="31"/>
      <c r="D345" s="161" t="s">
        <v>141</v>
      </c>
      <c r="F345" s="164" t="s">
        <v>592</v>
      </c>
      <c r="L345" s="31"/>
      <c r="M345" s="163"/>
      <c r="N345" s="63"/>
      <c r="O345" s="63"/>
      <c r="P345" s="63"/>
      <c r="Q345" s="63"/>
      <c r="R345" s="63"/>
      <c r="S345" s="63"/>
      <c r="T345" s="64"/>
      <c r="AT345" s="18" t="s">
        <v>141</v>
      </c>
      <c r="AU345" s="18" t="s">
        <v>84</v>
      </c>
    </row>
    <row r="346" s="12" customFormat="1">
      <c r="B346" s="165"/>
      <c r="D346" s="161" t="s">
        <v>143</v>
      </c>
      <c r="E346" s="166" t="s">
        <v>3</v>
      </c>
      <c r="F346" s="167" t="s">
        <v>593</v>
      </c>
      <c r="H346" s="168">
        <v>0.20000000000000001</v>
      </c>
      <c r="L346" s="165"/>
      <c r="M346" s="169"/>
      <c r="N346" s="170"/>
      <c r="O346" s="170"/>
      <c r="P346" s="170"/>
      <c r="Q346" s="170"/>
      <c r="R346" s="170"/>
      <c r="S346" s="170"/>
      <c r="T346" s="171"/>
      <c r="AT346" s="166" t="s">
        <v>143</v>
      </c>
      <c r="AU346" s="166" t="s">
        <v>84</v>
      </c>
      <c r="AV346" s="12" t="s">
        <v>84</v>
      </c>
      <c r="AW346" s="12" t="s">
        <v>36</v>
      </c>
      <c r="AX346" s="12" t="s">
        <v>82</v>
      </c>
      <c r="AY346" s="166" t="s">
        <v>127</v>
      </c>
    </row>
    <row r="347" s="1" customFormat="1" ht="16.5" customHeight="1">
      <c r="B347" s="148"/>
      <c r="C347" s="149" t="s">
        <v>594</v>
      </c>
      <c r="D347" s="149" t="s">
        <v>130</v>
      </c>
      <c r="E347" s="150" t="s">
        <v>199</v>
      </c>
      <c r="F347" s="151" t="s">
        <v>200</v>
      </c>
      <c r="G347" s="152" t="s">
        <v>182</v>
      </c>
      <c r="H347" s="153">
        <v>19.84</v>
      </c>
      <c r="I347" s="154">
        <v>119</v>
      </c>
      <c r="J347" s="154">
        <f>ROUND(I347*H347,2)</f>
        <v>2360.96</v>
      </c>
      <c r="K347" s="151" t="s">
        <v>134</v>
      </c>
      <c r="L347" s="31"/>
      <c r="M347" s="155" t="s">
        <v>3</v>
      </c>
      <c r="N347" s="156" t="s">
        <v>45</v>
      </c>
      <c r="O347" s="157">
        <v>0.26600000000000001</v>
      </c>
      <c r="P347" s="157">
        <f>O347*H347</f>
        <v>5.2774400000000004</v>
      </c>
      <c r="Q347" s="157">
        <v>6.9999999999999994E-05</v>
      </c>
      <c r="R347" s="157">
        <f>Q347*H347</f>
        <v>0.0013887999999999999</v>
      </c>
      <c r="S347" s="157">
        <v>0</v>
      </c>
      <c r="T347" s="158">
        <f>S347*H347</f>
        <v>0</v>
      </c>
      <c r="AR347" s="159" t="s">
        <v>183</v>
      </c>
      <c r="AT347" s="159" t="s">
        <v>130</v>
      </c>
      <c r="AU347" s="159" t="s">
        <v>84</v>
      </c>
      <c r="AY347" s="18" t="s">
        <v>127</v>
      </c>
      <c r="BE347" s="160">
        <f>IF(N347="základní",J347,0)</f>
        <v>2360.96</v>
      </c>
      <c r="BF347" s="160">
        <f>IF(N347="snížená",J347,0)</f>
        <v>0</v>
      </c>
      <c r="BG347" s="160">
        <f>IF(N347="zákl. přenesená",J347,0)</f>
        <v>0</v>
      </c>
      <c r="BH347" s="160">
        <f>IF(N347="sníž. přenesená",J347,0)</f>
        <v>0</v>
      </c>
      <c r="BI347" s="160">
        <f>IF(N347="nulová",J347,0)</f>
        <v>0</v>
      </c>
      <c r="BJ347" s="18" t="s">
        <v>82</v>
      </c>
      <c r="BK347" s="160">
        <f>ROUND(I347*H347,2)</f>
        <v>2360.96</v>
      </c>
      <c r="BL347" s="18" t="s">
        <v>183</v>
      </c>
      <c r="BM347" s="159" t="s">
        <v>595</v>
      </c>
    </row>
    <row r="348" s="1" customFormat="1">
      <c r="B348" s="31"/>
      <c r="D348" s="161" t="s">
        <v>137</v>
      </c>
      <c r="F348" s="162" t="s">
        <v>202</v>
      </c>
      <c r="L348" s="31"/>
      <c r="M348" s="163"/>
      <c r="N348" s="63"/>
      <c r="O348" s="63"/>
      <c r="P348" s="63"/>
      <c r="Q348" s="63"/>
      <c r="R348" s="63"/>
      <c r="S348" s="63"/>
      <c r="T348" s="64"/>
      <c r="AT348" s="18" t="s">
        <v>137</v>
      </c>
      <c r="AU348" s="18" t="s">
        <v>84</v>
      </c>
    </row>
    <row r="349" s="1" customFormat="1">
      <c r="B349" s="31"/>
      <c r="D349" s="161" t="s">
        <v>139</v>
      </c>
      <c r="F349" s="164" t="s">
        <v>186</v>
      </c>
      <c r="L349" s="31"/>
      <c r="M349" s="163"/>
      <c r="N349" s="63"/>
      <c r="O349" s="63"/>
      <c r="P349" s="63"/>
      <c r="Q349" s="63"/>
      <c r="R349" s="63"/>
      <c r="S349" s="63"/>
      <c r="T349" s="64"/>
      <c r="AT349" s="18" t="s">
        <v>139</v>
      </c>
      <c r="AU349" s="18" t="s">
        <v>84</v>
      </c>
    </row>
    <row r="350" s="1" customFormat="1">
      <c r="B350" s="31"/>
      <c r="D350" s="161" t="s">
        <v>141</v>
      </c>
      <c r="F350" s="164" t="s">
        <v>596</v>
      </c>
      <c r="L350" s="31"/>
      <c r="M350" s="163"/>
      <c r="N350" s="63"/>
      <c r="O350" s="63"/>
      <c r="P350" s="63"/>
      <c r="Q350" s="63"/>
      <c r="R350" s="63"/>
      <c r="S350" s="63"/>
      <c r="T350" s="64"/>
      <c r="AT350" s="18" t="s">
        <v>141</v>
      </c>
      <c r="AU350" s="18" t="s">
        <v>84</v>
      </c>
    </row>
    <row r="351" s="12" customFormat="1">
      <c r="B351" s="165"/>
      <c r="D351" s="161" t="s">
        <v>143</v>
      </c>
      <c r="E351" s="166" t="s">
        <v>3</v>
      </c>
      <c r="F351" s="167" t="s">
        <v>597</v>
      </c>
      <c r="H351" s="168">
        <v>18.84</v>
      </c>
      <c r="L351" s="165"/>
      <c r="M351" s="169"/>
      <c r="N351" s="170"/>
      <c r="O351" s="170"/>
      <c r="P351" s="170"/>
      <c r="Q351" s="170"/>
      <c r="R351" s="170"/>
      <c r="S351" s="170"/>
      <c r="T351" s="171"/>
      <c r="AT351" s="166" t="s">
        <v>143</v>
      </c>
      <c r="AU351" s="166" t="s">
        <v>84</v>
      </c>
      <c r="AV351" s="12" t="s">
        <v>84</v>
      </c>
      <c r="AW351" s="12" t="s">
        <v>36</v>
      </c>
      <c r="AX351" s="12" t="s">
        <v>74</v>
      </c>
      <c r="AY351" s="166" t="s">
        <v>127</v>
      </c>
    </row>
    <row r="352" s="12" customFormat="1">
      <c r="B352" s="165"/>
      <c r="D352" s="161" t="s">
        <v>143</v>
      </c>
      <c r="E352" s="166" t="s">
        <v>3</v>
      </c>
      <c r="F352" s="167" t="s">
        <v>598</v>
      </c>
      <c r="H352" s="168">
        <v>1</v>
      </c>
      <c r="L352" s="165"/>
      <c r="M352" s="169"/>
      <c r="N352" s="170"/>
      <c r="O352" s="170"/>
      <c r="P352" s="170"/>
      <c r="Q352" s="170"/>
      <c r="R352" s="170"/>
      <c r="S352" s="170"/>
      <c r="T352" s="171"/>
      <c r="AT352" s="166" t="s">
        <v>143</v>
      </c>
      <c r="AU352" s="166" t="s">
        <v>84</v>
      </c>
      <c r="AV352" s="12" t="s">
        <v>84</v>
      </c>
      <c r="AW352" s="12" t="s">
        <v>36</v>
      </c>
      <c r="AX352" s="12" t="s">
        <v>74</v>
      </c>
      <c r="AY352" s="166" t="s">
        <v>127</v>
      </c>
    </row>
    <row r="353" s="13" customFormat="1">
      <c r="B353" s="181"/>
      <c r="D353" s="161" t="s">
        <v>143</v>
      </c>
      <c r="E353" s="182" t="s">
        <v>3</v>
      </c>
      <c r="F353" s="183" t="s">
        <v>206</v>
      </c>
      <c r="H353" s="184">
        <v>19.84</v>
      </c>
      <c r="L353" s="181"/>
      <c r="M353" s="185"/>
      <c r="N353" s="186"/>
      <c r="O353" s="186"/>
      <c r="P353" s="186"/>
      <c r="Q353" s="186"/>
      <c r="R353" s="186"/>
      <c r="S353" s="186"/>
      <c r="T353" s="187"/>
      <c r="AT353" s="182" t="s">
        <v>143</v>
      </c>
      <c r="AU353" s="182" t="s">
        <v>84</v>
      </c>
      <c r="AV353" s="13" t="s">
        <v>135</v>
      </c>
      <c r="AW353" s="13" t="s">
        <v>36</v>
      </c>
      <c r="AX353" s="13" t="s">
        <v>82</v>
      </c>
      <c r="AY353" s="182" t="s">
        <v>127</v>
      </c>
    </row>
    <row r="354" s="1" customFormat="1" ht="16.5" customHeight="1">
      <c r="B354" s="148"/>
      <c r="C354" s="172" t="s">
        <v>599</v>
      </c>
      <c r="D354" s="172" t="s">
        <v>190</v>
      </c>
      <c r="E354" s="173" t="s">
        <v>600</v>
      </c>
      <c r="F354" s="174" t="s">
        <v>601</v>
      </c>
      <c r="G354" s="175" t="s">
        <v>171</v>
      </c>
      <c r="H354" s="176">
        <v>0.019</v>
      </c>
      <c r="I354" s="177">
        <v>18100</v>
      </c>
      <c r="J354" s="177">
        <f>ROUND(I354*H354,2)</f>
        <v>343.89999999999998</v>
      </c>
      <c r="K354" s="174" t="s">
        <v>3</v>
      </c>
      <c r="L354" s="178"/>
      <c r="M354" s="179" t="s">
        <v>3</v>
      </c>
      <c r="N354" s="180" t="s">
        <v>45</v>
      </c>
      <c r="O354" s="157">
        <v>0</v>
      </c>
      <c r="P354" s="157">
        <f>O354*H354</f>
        <v>0</v>
      </c>
      <c r="Q354" s="157">
        <v>1</v>
      </c>
      <c r="R354" s="157">
        <f>Q354*H354</f>
        <v>0.019</v>
      </c>
      <c r="S354" s="157">
        <v>0</v>
      </c>
      <c r="T354" s="158">
        <f>S354*H354</f>
        <v>0</v>
      </c>
      <c r="AR354" s="159" t="s">
        <v>436</v>
      </c>
      <c r="AT354" s="159" t="s">
        <v>190</v>
      </c>
      <c r="AU354" s="159" t="s">
        <v>84</v>
      </c>
      <c r="AY354" s="18" t="s">
        <v>127</v>
      </c>
      <c r="BE354" s="160">
        <f>IF(N354="základní",J354,0)</f>
        <v>343.89999999999998</v>
      </c>
      <c r="BF354" s="160">
        <f>IF(N354="snížená",J354,0)</f>
        <v>0</v>
      </c>
      <c r="BG354" s="160">
        <f>IF(N354="zákl. přenesená",J354,0)</f>
        <v>0</v>
      </c>
      <c r="BH354" s="160">
        <f>IF(N354="sníž. přenesená",J354,0)</f>
        <v>0</v>
      </c>
      <c r="BI354" s="160">
        <f>IF(N354="nulová",J354,0)</f>
        <v>0</v>
      </c>
      <c r="BJ354" s="18" t="s">
        <v>82</v>
      </c>
      <c r="BK354" s="160">
        <f>ROUND(I354*H354,2)</f>
        <v>343.89999999999998</v>
      </c>
      <c r="BL354" s="18" t="s">
        <v>183</v>
      </c>
      <c r="BM354" s="159" t="s">
        <v>602</v>
      </c>
    </row>
    <row r="355" s="1" customFormat="1">
      <c r="B355" s="31"/>
      <c r="D355" s="161" t="s">
        <v>137</v>
      </c>
      <c r="F355" s="162" t="s">
        <v>603</v>
      </c>
      <c r="L355" s="31"/>
      <c r="M355" s="163"/>
      <c r="N355" s="63"/>
      <c r="O355" s="63"/>
      <c r="P355" s="63"/>
      <c r="Q355" s="63"/>
      <c r="R355" s="63"/>
      <c r="S355" s="63"/>
      <c r="T355" s="64"/>
      <c r="AT355" s="18" t="s">
        <v>137</v>
      </c>
      <c r="AU355" s="18" t="s">
        <v>84</v>
      </c>
    </row>
    <row r="356" s="1" customFormat="1">
      <c r="B356" s="31"/>
      <c r="D356" s="161" t="s">
        <v>141</v>
      </c>
      <c r="F356" s="164" t="s">
        <v>604</v>
      </c>
      <c r="L356" s="31"/>
      <c r="M356" s="163"/>
      <c r="N356" s="63"/>
      <c r="O356" s="63"/>
      <c r="P356" s="63"/>
      <c r="Q356" s="63"/>
      <c r="R356" s="63"/>
      <c r="S356" s="63"/>
      <c r="T356" s="64"/>
      <c r="AT356" s="18" t="s">
        <v>141</v>
      </c>
      <c r="AU356" s="18" t="s">
        <v>84</v>
      </c>
    </row>
    <row r="357" s="12" customFormat="1">
      <c r="B357" s="165"/>
      <c r="D357" s="161" t="s">
        <v>143</v>
      </c>
      <c r="E357" s="166" t="s">
        <v>3</v>
      </c>
      <c r="F357" s="167" t="s">
        <v>605</v>
      </c>
      <c r="H357" s="168">
        <v>0.019</v>
      </c>
      <c r="L357" s="165"/>
      <c r="M357" s="169"/>
      <c r="N357" s="170"/>
      <c r="O357" s="170"/>
      <c r="P357" s="170"/>
      <c r="Q357" s="170"/>
      <c r="R357" s="170"/>
      <c r="S357" s="170"/>
      <c r="T357" s="171"/>
      <c r="AT357" s="166" t="s">
        <v>143</v>
      </c>
      <c r="AU357" s="166" t="s">
        <v>84</v>
      </c>
      <c r="AV357" s="12" t="s">
        <v>84</v>
      </c>
      <c r="AW357" s="12" t="s">
        <v>36</v>
      </c>
      <c r="AX357" s="12" t="s">
        <v>82</v>
      </c>
      <c r="AY357" s="166" t="s">
        <v>127</v>
      </c>
    </row>
    <row r="358" s="1" customFormat="1" ht="16.5" customHeight="1">
      <c r="B358" s="148"/>
      <c r="C358" s="172" t="s">
        <v>606</v>
      </c>
      <c r="D358" s="172" t="s">
        <v>190</v>
      </c>
      <c r="E358" s="173" t="s">
        <v>607</v>
      </c>
      <c r="F358" s="174" t="s">
        <v>608</v>
      </c>
      <c r="G358" s="175" t="s">
        <v>222</v>
      </c>
      <c r="H358" s="176">
        <v>0.080000000000000002</v>
      </c>
      <c r="I358" s="177">
        <v>179</v>
      </c>
      <c r="J358" s="177">
        <f>ROUND(I358*H358,2)</f>
        <v>14.32</v>
      </c>
      <c r="K358" s="174" t="s">
        <v>134</v>
      </c>
      <c r="L358" s="178"/>
      <c r="M358" s="179" t="s">
        <v>3</v>
      </c>
      <c r="N358" s="180" t="s">
        <v>45</v>
      </c>
      <c r="O358" s="157">
        <v>0</v>
      </c>
      <c r="P358" s="157">
        <f>O358*H358</f>
        <v>0</v>
      </c>
      <c r="Q358" s="157">
        <v>0.00173</v>
      </c>
      <c r="R358" s="157">
        <f>Q358*H358</f>
        <v>0.0001384</v>
      </c>
      <c r="S358" s="157">
        <v>0</v>
      </c>
      <c r="T358" s="158">
        <f>S358*H358</f>
        <v>0</v>
      </c>
      <c r="AR358" s="159" t="s">
        <v>436</v>
      </c>
      <c r="AT358" s="159" t="s">
        <v>190</v>
      </c>
      <c r="AU358" s="159" t="s">
        <v>84</v>
      </c>
      <c r="AY358" s="18" t="s">
        <v>127</v>
      </c>
      <c r="BE358" s="160">
        <f>IF(N358="základní",J358,0)</f>
        <v>14.32</v>
      </c>
      <c r="BF358" s="160">
        <f>IF(N358="snížená",J358,0)</f>
        <v>0</v>
      </c>
      <c r="BG358" s="160">
        <f>IF(N358="zákl. přenesená",J358,0)</f>
        <v>0</v>
      </c>
      <c r="BH358" s="160">
        <f>IF(N358="sníž. přenesená",J358,0)</f>
        <v>0</v>
      </c>
      <c r="BI358" s="160">
        <f>IF(N358="nulová",J358,0)</f>
        <v>0</v>
      </c>
      <c r="BJ358" s="18" t="s">
        <v>82</v>
      </c>
      <c r="BK358" s="160">
        <f>ROUND(I358*H358,2)</f>
        <v>14.32</v>
      </c>
      <c r="BL358" s="18" t="s">
        <v>183</v>
      </c>
      <c r="BM358" s="159" t="s">
        <v>609</v>
      </c>
    </row>
    <row r="359" s="1" customFormat="1">
      <c r="B359" s="31"/>
      <c r="D359" s="161" t="s">
        <v>137</v>
      </c>
      <c r="F359" s="162" t="s">
        <v>608</v>
      </c>
      <c r="L359" s="31"/>
      <c r="M359" s="163"/>
      <c r="N359" s="63"/>
      <c r="O359" s="63"/>
      <c r="P359" s="63"/>
      <c r="Q359" s="63"/>
      <c r="R359" s="63"/>
      <c r="S359" s="63"/>
      <c r="T359" s="64"/>
      <c r="AT359" s="18" t="s">
        <v>137</v>
      </c>
      <c r="AU359" s="18" t="s">
        <v>84</v>
      </c>
    </row>
    <row r="360" s="1" customFormat="1">
      <c r="B360" s="31"/>
      <c r="D360" s="161" t="s">
        <v>141</v>
      </c>
      <c r="F360" s="164" t="s">
        <v>610</v>
      </c>
      <c r="L360" s="31"/>
      <c r="M360" s="163"/>
      <c r="N360" s="63"/>
      <c r="O360" s="63"/>
      <c r="P360" s="63"/>
      <c r="Q360" s="63"/>
      <c r="R360" s="63"/>
      <c r="S360" s="63"/>
      <c r="T360" s="64"/>
      <c r="AT360" s="18" t="s">
        <v>141</v>
      </c>
      <c r="AU360" s="18" t="s">
        <v>84</v>
      </c>
    </row>
    <row r="361" s="12" customFormat="1">
      <c r="B361" s="165"/>
      <c r="D361" s="161" t="s">
        <v>143</v>
      </c>
      <c r="E361" s="166" t="s">
        <v>3</v>
      </c>
      <c r="F361" s="167" t="s">
        <v>611</v>
      </c>
      <c r="H361" s="168">
        <v>0.080000000000000002</v>
      </c>
      <c r="L361" s="165"/>
      <c r="M361" s="169"/>
      <c r="N361" s="170"/>
      <c r="O361" s="170"/>
      <c r="P361" s="170"/>
      <c r="Q361" s="170"/>
      <c r="R361" s="170"/>
      <c r="S361" s="170"/>
      <c r="T361" s="171"/>
      <c r="AT361" s="166" t="s">
        <v>143</v>
      </c>
      <c r="AU361" s="166" t="s">
        <v>84</v>
      </c>
      <c r="AV361" s="12" t="s">
        <v>84</v>
      </c>
      <c r="AW361" s="12" t="s">
        <v>36</v>
      </c>
      <c r="AX361" s="12" t="s">
        <v>82</v>
      </c>
      <c r="AY361" s="166" t="s">
        <v>127</v>
      </c>
    </row>
    <row r="362" s="11" customFormat="1" ht="25.92" customHeight="1">
      <c r="B362" s="136"/>
      <c r="D362" s="137" t="s">
        <v>73</v>
      </c>
      <c r="E362" s="138" t="s">
        <v>190</v>
      </c>
      <c r="F362" s="138" t="s">
        <v>231</v>
      </c>
      <c r="J362" s="139">
        <f>BK362</f>
        <v>3635</v>
      </c>
      <c r="L362" s="136"/>
      <c r="M362" s="140"/>
      <c r="N362" s="141"/>
      <c r="O362" s="141"/>
      <c r="P362" s="142">
        <f>P363</f>
        <v>0.28000000000000003</v>
      </c>
      <c r="Q362" s="141"/>
      <c r="R362" s="142">
        <f>R363</f>
        <v>0.059999999999999998</v>
      </c>
      <c r="S362" s="141"/>
      <c r="T362" s="143">
        <f>T363</f>
        <v>0</v>
      </c>
      <c r="AR362" s="137" t="s">
        <v>128</v>
      </c>
      <c r="AT362" s="144" t="s">
        <v>73</v>
      </c>
      <c r="AU362" s="144" t="s">
        <v>74</v>
      </c>
      <c r="AY362" s="137" t="s">
        <v>127</v>
      </c>
      <c r="BK362" s="145">
        <f>BK363</f>
        <v>3635</v>
      </c>
    </row>
    <row r="363" s="11" customFormat="1" ht="22.8" customHeight="1">
      <c r="B363" s="136"/>
      <c r="D363" s="137" t="s">
        <v>73</v>
      </c>
      <c r="E363" s="146" t="s">
        <v>612</v>
      </c>
      <c r="F363" s="146" t="s">
        <v>613</v>
      </c>
      <c r="J363" s="147">
        <f>BK363</f>
        <v>3635</v>
      </c>
      <c r="L363" s="136"/>
      <c r="M363" s="140"/>
      <c r="N363" s="141"/>
      <c r="O363" s="141"/>
      <c r="P363" s="142">
        <f>SUM(P364:P370)</f>
        <v>0.28000000000000003</v>
      </c>
      <c r="Q363" s="141"/>
      <c r="R363" s="142">
        <f>SUM(R364:R370)</f>
        <v>0.059999999999999998</v>
      </c>
      <c r="S363" s="141"/>
      <c r="T363" s="143">
        <f>SUM(T364:T370)</f>
        <v>0</v>
      </c>
      <c r="AR363" s="137" t="s">
        <v>128</v>
      </c>
      <c r="AT363" s="144" t="s">
        <v>73</v>
      </c>
      <c r="AU363" s="144" t="s">
        <v>82</v>
      </c>
      <c r="AY363" s="137" t="s">
        <v>127</v>
      </c>
      <c r="BK363" s="145">
        <f>SUM(BK364:BK370)</f>
        <v>3635</v>
      </c>
    </row>
    <row r="364" s="1" customFormat="1" ht="16.5" customHeight="1">
      <c r="B364" s="148"/>
      <c r="C364" s="149" t="s">
        <v>614</v>
      </c>
      <c r="D364" s="149" t="s">
        <v>130</v>
      </c>
      <c r="E364" s="150" t="s">
        <v>615</v>
      </c>
      <c r="F364" s="151" t="s">
        <v>616</v>
      </c>
      <c r="G364" s="152" t="s">
        <v>160</v>
      </c>
      <c r="H364" s="153">
        <v>1</v>
      </c>
      <c r="I364" s="154">
        <v>135</v>
      </c>
      <c r="J364" s="154">
        <f>ROUND(I364*H364,2)</f>
        <v>135</v>
      </c>
      <c r="K364" s="151" t="s">
        <v>134</v>
      </c>
      <c r="L364" s="31"/>
      <c r="M364" s="155" t="s">
        <v>3</v>
      </c>
      <c r="N364" s="156" t="s">
        <v>45</v>
      </c>
      <c r="O364" s="157">
        <v>0.28000000000000003</v>
      </c>
      <c r="P364" s="157">
        <f>O364*H364</f>
        <v>0.28000000000000003</v>
      </c>
      <c r="Q364" s="157">
        <v>0</v>
      </c>
      <c r="R364" s="157">
        <f>Q364*H364</f>
        <v>0</v>
      </c>
      <c r="S364" s="157">
        <v>0</v>
      </c>
      <c r="T364" s="158">
        <f>S364*H364</f>
        <v>0</v>
      </c>
      <c r="AR364" s="159" t="s">
        <v>135</v>
      </c>
      <c r="AT364" s="159" t="s">
        <v>130</v>
      </c>
      <c r="AU364" s="159" t="s">
        <v>84</v>
      </c>
      <c r="AY364" s="18" t="s">
        <v>127</v>
      </c>
      <c r="BE364" s="160">
        <f>IF(N364="základní",J364,0)</f>
        <v>135</v>
      </c>
      <c r="BF364" s="160">
        <f>IF(N364="snížená",J364,0)</f>
        <v>0</v>
      </c>
      <c r="BG364" s="160">
        <f>IF(N364="zákl. přenesená",J364,0)</f>
        <v>0</v>
      </c>
      <c r="BH364" s="160">
        <f>IF(N364="sníž. přenesená",J364,0)</f>
        <v>0</v>
      </c>
      <c r="BI364" s="160">
        <f>IF(N364="nulová",J364,0)</f>
        <v>0</v>
      </c>
      <c r="BJ364" s="18" t="s">
        <v>82</v>
      </c>
      <c r="BK364" s="160">
        <f>ROUND(I364*H364,2)</f>
        <v>135</v>
      </c>
      <c r="BL364" s="18" t="s">
        <v>135</v>
      </c>
      <c r="BM364" s="159" t="s">
        <v>617</v>
      </c>
    </row>
    <row r="365" s="1" customFormat="1">
      <c r="B365" s="31"/>
      <c r="D365" s="161" t="s">
        <v>137</v>
      </c>
      <c r="F365" s="162" t="s">
        <v>618</v>
      </c>
      <c r="L365" s="31"/>
      <c r="M365" s="163"/>
      <c r="N365" s="63"/>
      <c r="O365" s="63"/>
      <c r="P365" s="63"/>
      <c r="Q365" s="63"/>
      <c r="R365" s="63"/>
      <c r="S365" s="63"/>
      <c r="T365" s="64"/>
      <c r="AT365" s="18" t="s">
        <v>137</v>
      </c>
      <c r="AU365" s="18" t="s">
        <v>84</v>
      </c>
    </row>
    <row r="366" s="1" customFormat="1">
      <c r="B366" s="31"/>
      <c r="D366" s="161" t="s">
        <v>139</v>
      </c>
      <c r="F366" s="164" t="s">
        <v>619</v>
      </c>
      <c r="L366" s="31"/>
      <c r="M366" s="163"/>
      <c r="N366" s="63"/>
      <c r="O366" s="63"/>
      <c r="P366" s="63"/>
      <c r="Q366" s="63"/>
      <c r="R366" s="63"/>
      <c r="S366" s="63"/>
      <c r="T366" s="64"/>
      <c r="AT366" s="18" t="s">
        <v>139</v>
      </c>
      <c r="AU366" s="18" t="s">
        <v>84</v>
      </c>
    </row>
    <row r="367" s="1" customFormat="1">
      <c r="B367" s="31"/>
      <c r="D367" s="161" t="s">
        <v>141</v>
      </c>
      <c r="F367" s="164" t="s">
        <v>473</v>
      </c>
      <c r="L367" s="31"/>
      <c r="M367" s="163"/>
      <c r="N367" s="63"/>
      <c r="O367" s="63"/>
      <c r="P367" s="63"/>
      <c r="Q367" s="63"/>
      <c r="R367" s="63"/>
      <c r="S367" s="63"/>
      <c r="T367" s="64"/>
      <c r="AT367" s="18" t="s">
        <v>141</v>
      </c>
      <c r="AU367" s="18" t="s">
        <v>84</v>
      </c>
    </row>
    <row r="368" s="1" customFormat="1" ht="16.5" customHeight="1">
      <c r="B368" s="148"/>
      <c r="C368" s="172" t="s">
        <v>620</v>
      </c>
      <c r="D368" s="172" t="s">
        <v>190</v>
      </c>
      <c r="E368" s="173" t="s">
        <v>621</v>
      </c>
      <c r="F368" s="174" t="s">
        <v>622</v>
      </c>
      <c r="G368" s="175" t="s">
        <v>477</v>
      </c>
      <c r="H368" s="176">
        <v>1</v>
      </c>
      <c r="I368" s="177">
        <v>3500</v>
      </c>
      <c r="J368" s="177">
        <f>ROUND(I368*H368,2)</f>
        <v>3500</v>
      </c>
      <c r="K368" s="174" t="s">
        <v>3</v>
      </c>
      <c r="L368" s="178"/>
      <c r="M368" s="179" t="s">
        <v>3</v>
      </c>
      <c r="N368" s="180" t="s">
        <v>45</v>
      </c>
      <c r="O368" s="157">
        <v>0</v>
      </c>
      <c r="P368" s="157">
        <f>O368*H368</f>
        <v>0</v>
      </c>
      <c r="Q368" s="157">
        <v>0.059999999999999998</v>
      </c>
      <c r="R368" s="157">
        <f>Q368*H368</f>
        <v>0.059999999999999998</v>
      </c>
      <c r="S368" s="157">
        <v>0</v>
      </c>
      <c r="T368" s="158">
        <f>S368*H368</f>
        <v>0</v>
      </c>
      <c r="AR368" s="159" t="s">
        <v>194</v>
      </c>
      <c r="AT368" s="159" t="s">
        <v>190</v>
      </c>
      <c r="AU368" s="159" t="s">
        <v>84</v>
      </c>
      <c r="AY368" s="18" t="s">
        <v>127</v>
      </c>
      <c r="BE368" s="160">
        <f>IF(N368="základní",J368,0)</f>
        <v>3500</v>
      </c>
      <c r="BF368" s="160">
        <f>IF(N368="snížená",J368,0)</f>
        <v>0</v>
      </c>
      <c r="BG368" s="160">
        <f>IF(N368="zákl. přenesená",J368,0)</f>
        <v>0</v>
      </c>
      <c r="BH368" s="160">
        <f>IF(N368="sníž. přenesená",J368,0)</f>
        <v>0</v>
      </c>
      <c r="BI368" s="160">
        <f>IF(N368="nulová",J368,0)</f>
        <v>0</v>
      </c>
      <c r="BJ368" s="18" t="s">
        <v>82</v>
      </c>
      <c r="BK368" s="160">
        <f>ROUND(I368*H368,2)</f>
        <v>3500</v>
      </c>
      <c r="BL368" s="18" t="s">
        <v>135</v>
      </c>
      <c r="BM368" s="159" t="s">
        <v>623</v>
      </c>
    </row>
    <row r="369" s="1" customFormat="1">
      <c r="B369" s="31"/>
      <c r="D369" s="161" t="s">
        <v>137</v>
      </c>
      <c r="F369" s="162" t="s">
        <v>622</v>
      </c>
      <c r="L369" s="31"/>
      <c r="M369" s="163"/>
      <c r="N369" s="63"/>
      <c r="O369" s="63"/>
      <c r="P369" s="63"/>
      <c r="Q369" s="63"/>
      <c r="R369" s="63"/>
      <c r="S369" s="63"/>
      <c r="T369" s="64"/>
      <c r="AT369" s="18" t="s">
        <v>137</v>
      </c>
      <c r="AU369" s="18" t="s">
        <v>84</v>
      </c>
    </row>
    <row r="370" s="1" customFormat="1">
      <c r="B370" s="31"/>
      <c r="D370" s="161" t="s">
        <v>141</v>
      </c>
      <c r="F370" s="164" t="s">
        <v>624</v>
      </c>
      <c r="L370" s="31"/>
      <c r="M370" s="188"/>
      <c r="N370" s="189"/>
      <c r="O370" s="189"/>
      <c r="P370" s="189"/>
      <c r="Q370" s="189"/>
      <c r="R370" s="189"/>
      <c r="S370" s="189"/>
      <c r="T370" s="190"/>
      <c r="AT370" s="18" t="s">
        <v>141</v>
      </c>
      <c r="AU370" s="18" t="s">
        <v>84</v>
      </c>
    </row>
    <row r="371" s="1" customFormat="1" ht="6.96" customHeight="1">
      <c r="B371" s="46"/>
      <c r="C371" s="47"/>
      <c r="D371" s="47"/>
      <c r="E371" s="47"/>
      <c r="F371" s="47"/>
      <c r="G371" s="47"/>
      <c r="H371" s="47"/>
      <c r="I371" s="47"/>
      <c r="J371" s="47"/>
      <c r="K371" s="47"/>
      <c r="L371" s="31"/>
    </row>
  </sheetData>
  <autoFilter ref="C90:K370"/>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c r="A1" s="103"/>
    </row>
    <row r="2" ht="36.96" customHeight="1">
      <c r="L2" s="17" t="s">
        <v>6</v>
      </c>
      <c r="AT2" s="18" t="s">
        <v>90</v>
      </c>
    </row>
    <row r="3" ht="6.96" customHeight="1">
      <c r="B3" s="19"/>
      <c r="C3" s="20"/>
      <c r="D3" s="20"/>
      <c r="E3" s="20"/>
      <c r="F3" s="20"/>
      <c r="G3" s="20"/>
      <c r="H3" s="20"/>
      <c r="I3" s="20"/>
      <c r="J3" s="20"/>
      <c r="K3" s="20"/>
      <c r="L3" s="21"/>
      <c r="AT3" s="18" t="s">
        <v>84</v>
      </c>
    </row>
    <row r="4" ht="24.96" customHeight="1">
      <c r="B4" s="21"/>
      <c r="D4" s="22" t="s">
        <v>97</v>
      </c>
      <c r="L4" s="21"/>
      <c r="M4" s="104" t="s">
        <v>11</v>
      </c>
      <c r="AT4" s="18" t="s">
        <v>4</v>
      </c>
    </row>
    <row r="5" ht="6.96" customHeight="1">
      <c r="B5" s="21"/>
      <c r="L5" s="21"/>
    </row>
    <row r="6" ht="12" customHeight="1">
      <c r="B6" s="21"/>
      <c r="D6" s="28" t="s">
        <v>15</v>
      </c>
      <c r="L6" s="21"/>
    </row>
    <row r="7" ht="16.5" customHeight="1">
      <c r="B7" s="21"/>
      <c r="E7" s="105" t="str">
        <f>'Rekapitulace stavby'!K6</f>
        <v>Oprava části náhonu a stavidla u jezu mandavy, ulice Pod strání</v>
      </c>
      <c r="F7" s="28"/>
      <c r="G7" s="28"/>
      <c r="H7" s="28"/>
      <c r="L7" s="21"/>
    </row>
    <row r="8" s="1" customFormat="1" ht="12" customHeight="1">
      <c r="B8" s="31"/>
      <c r="D8" s="28" t="s">
        <v>98</v>
      </c>
      <c r="L8" s="31"/>
    </row>
    <row r="9" s="1" customFormat="1" ht="36.96" customHeight="1">
      <c r="B9" s="31"/>
      <c r="E9" s="53" t="s">
        <v>625</v>
      </c>
      <c r="F9" s="1"/>
      <c r="G9" s="1"/>
      <c r="H9" s="1"/>
      <c r="L9" s="31"/>
    </row>
    <row r="10" s="1" customFormat="1">
      <c r="B10" s="31"/>
      <c r="L10" s="31"/>
    </row>
    <row r="11" s="1" customFormat="1" ht="12" customHeight="1">
      <c r="B11" s="31"/>
      <c r="D11" s="28" t="s">
        <v>17</v>
      </c>
      <c r="F11" s="25" t="s">
        <v>18</v>
      </c>
      <c r="I11" s="28" t="s">
        <v>19</v>
      </c>
      <c r="J11" s="25" t="s">
        <v>3</v>
      </c>
      <c r="L11" s="31"/>
    </row>
    <row r="12" s="1" customFormat="1" ht="12" customHeight="1">
      <c r="B12" s="31"/>
      <c r="D12" s="28" t="s">
        <v>20</v>
      </c>
      <c r="F12" s="25" t="s">
        <v>21</v>
      </c>
      <c r="I12" s="28" t="s">
        <v>22</v>
      </c>
      <c r="J12" s="55" t="str">
        <f>'Rekapitulace stavby'!AN8</f>
        <v>16. 4. 2019</v>
      </c>
      <c r="L12" s="31"/>
    </row>
    <row r="13" s="1" customFormat="1" ht="10.8" customHeight="1">
      <c r="B13" s="31"/>
      <c r="L13" s="31"/>
    </row>
    <row r="14" s="1" customFormat="1" ht="12" customHeight="1">
      <c r="B14" s="31"/>
      <c r="D14" s="28" t="s">
        <v>24</v>
      </c>
      <c r="I14" s="28" t="s">
        <v>25</v>
      </c>
      <c r="J14" s="25" t="s">
        <v>26</v>
      </c>
      <c r="L14" s="31"/>
    </row>
    <row r="15" s="1" customFormat="1" ht="18" customHeight="1">
      <c r="B15" s="31"/>
      <c r="E15" s="25" t="s">
        <v>27</v>
      </c>
      <c r="I15" s="28" t="s">
        <v>28</v>
      </c>
      <c r="J15" s="25" t="s">
        <v>29</v>
      </c>
      <c r="L15" s="31"/>
    </row>
    <row r="16" s="1" customFormat="1" ht="6.96" customHeight="1">
      <c r="B16" s="31"/>
      <c r="L16" s="31"/>
    </row>
    <row r="17" s="1" customFormat="1" ht="12" customHeight="1">
      <c r="B17" s="31"/>
      <c r="D17" s="28" t="s">
        <v>30</v>
      </c>
      <c r="I17" s="28" t="s">
        <v>25</v>
      </c>
      <c r="J17" s="25" t="str">
        <f>'Rekapitulace stavby'!AN13</f>
        <v/>
      </c>
      <c r="L17" s="31"/>
    </row>
    <row r="18" s="1" customFormat="1" ht="18" customHeight="1">
      <c r="B18" s="31"/>
      <c r="E18" s="25" t="str">
        <f>'Rekapitulace stavby'!E14</f>
        <v xml:space="preserve"> </v>
      </c>
      <c r="F18" s="25"/>
      <c r="G18" s="25"/>
      <c r="H18" s="25"/>
      <c r="I18" s="28" t="s">
        <v>28</v>
      </c>
      <c r="J18" s="25" t="str">
        <f>'Rekapitulace stavby'!AN14</f>
        <v/>
      </c>
      <c r="L18" s="31"/>
    </row>
    <row r="19" s="1" customFormat="1" ht="6.96" customHeight="1">
      <c r="B19" s="31"/>
      <c r="L19" s="31"/>
    </row>
    <row r="20" s="1" customFormat="1" ht="12" customHeight="1">
      <c r="B20" s="31"/>
      <c r="D20" s="28" t="s">
        <v>32</v>
      </c>
      <c r="I20" s="28" t="s">
        <v>25</v>
      </c>
      <c r="J20" s="25" t="s">
        <v>33</v>
      </c>
      <c r="L20" s="31"/>
    </row>
    <row r="21" s="1" customFormat="1" ht="18" customHeight="1">
      <c r="B21" s="31"/>
      <c r="E21" s="25" t="s">
        <v>34</v>
      </c>
      <c r="I21" s="28" t="s">
        <v>28</v>
      </c>
      <c r="J21" s="25" t="s">
        <v>35</v>
      </c>
      <c r="L21" s="31"/>
    </row>
    <row r="22" s="1" customFormat="1" ht="6.96" customHeight="1">
      <c r="B22" s="31"/>
      <c r="L22" s="31"/>
    </row>
    <row r="23" s="1" customFormat="1" ht="12" customHeight="1">
      <c r="B23" s="31"/>
      <c r="D23" s="28" t="s">
        <v>37</v>
      </c>
      <c r="I23" s="28" t="s">
        <v>25</v>
      </c>
      <c r="J23" s="25" t="s">
        <v>33</v>
      </c>
      <c r="L23" s="31"/>
    </row>
    <row r="24" s="1" customFormat="1" ht="18" customHeight="1">
      <c r="B24" s="31"/>
      <c r="E24" s="25" t="s">
        <v>34</v>
      </c>
      <c r="I24" s="28" t="s">
        <v>28</v>
      </c>
      <c r="J24" s="25" t="s">
        <v>35</v>
      </c>
      <c r="L24" s="31"/>
    </row>
    <row r="25" s="1" customFormat="1" ht="6.96" customHeight="1">
      <c r="B25" s="31"/>
      <c r="L25" s="31"/>
    </row>
    <row r="26" s="1" customFormat="1" ht="12" customHeight="1">
      <c r="B26" s="31"/>
      <c r="D26" s="28" t="s">
        <v>38</v>
      </c>
      <c r="L26" s="31"/>
    </row>
    <row r="27" s="7" customFormat="1" ht="16.5" customHeight="1">
      <c r="B27" s="106"/>
      <c r="E27" s="29" t="s">
        <v>3</v>
      </c>
      <c r="F27" s="29"/>
      <c r="G27" s="29"/>
      <c r="H27" s="29"/>
      <c r="L27" s="106"/>
    </row>
    <row r="28" s="1" customFormat="1" ht="6.96" customHeight="1">
      <c r="B28" s="31"/>
      <c r="L28" s="31"/>
    </row>
    <row r="29" s="1" customFormat="1" ht="6.96" customHeight="1">
      <c r="B29" s="31"/>
      <c r="D29" s="59"/>
      <c r="E29" s="59"/>
      <c r="F29" s="59"/>
      <c r="G29" s="59"/>
      <c r="H29" s="59"/>
      <c r="I29" s="59"/>
      <c r="J29" s="59"/>
      <c r="K29" s="59"/>
      <c r="L29" s="31"/>
    </row>
    <row r="30" s="1" customFormat="1" ht="25.44" customHeight="1">
      <c r="B30" s="31"/>
      <c r="D30" s="107" t="s">
        <v>40</v>
      </c>
      <c r="J30" s="79">
        <f>ROUND(J92, 2)</f>
        <v>995630.89000000001</v>
      </c>
      <c r="L30" s="31"/>
    </row>
    <row r="31" s="1" customFormat="1" ht="6.96" customHeight="1">
      <c r="B31" s="31"/>
      <c r="D31" s="59"/>
      <c r="E31" s="59"/>
      <c r="F31" s="59"/>
      <c r="G31" s="59"/>
      <c r="H31" s="59"/>
      <c r="I31" s="59"/>
      <c r="J31" s="59"/>
      <c r="K31" s="59"/>
      <c r="L31" s="31"/>
    </row>
    <row r="32" s="1" customFormat="1" ht="14.4" customHeight="1">
      <c r="B32" s="31"/>
      <c r="F32" s="35" t="s">
        <v>42</v>
      </c>
      <c r="I32" s="35" t="s">
        <v>41</v>
      </c>
      <c r="J32" s="35" t="s">
        <v>43</v>
      </c>
      <c r="L32" s="31"/>
    </row>
    <row r="33" s="1" customFormat="1" ht="14.4" customHeight="1">
      <c r="B33" s="31"/>
      <c r="D33" s="108" t="s">
        <v>44</v>
      </c>
      <c r="E33" s="28" t="s">
        <v>45</v>
      </c>
      <c r="F33" s="109">
        <f>ROUND((SUM(BE92:BE340)),  2)</f>
        <v>995630.89000000001</v>
      </c>
      <c r="I33" s="110">
        <v>0.20999999999999999</v>
      </c>
      <c r="J33" s="109">
        <f>ROUND(((SUM(BE92:BE340))*I33),  2)</f>
        <v>209082.48999999999</v>
      </c>
      <c r="L33" s="31"/>
    </row>
    <row r="34" s="1" customFormat="1" ht="14.4" customHeight="1">
      <c r="B34" s="31"/>
      <c r="E34" s="28" t="s">
        <v>46</v>
      </c>
      <c r="F34" s="109">
        <f>ROUND((SUM(BF92:BF340)),  2)</f>
        <v>0</v>
      </c>
      <c r="I34" s="110">
        <v>0.14999999999999999</v>
      </c>
      <c r="J34" s="109">
        <f>ROUND(((SUM(BF92:BF340))*I34),  2)</f>
        <v>0</v>
      </c>
      <c r="L34" s="31"/>
    </row>
    <row r="35" hidden="1" s="1" customFormat="1" ht="14.4" customHeight="1">
      <c r="B35" s="31"/>
      <c r="E35" s="28" t="s">
        <v>47</v>
      </c>
      <c r="F35" s="109">
        <f>ROUND((SUM(BG92:BG340)),  2)</f>
        <v>0</v>
      </c>
      <c r="I35" s="110">
        <v>0.20999999999999999</v>
      </c>
      <c r="J35" s="109">
        <f>0</f>
        <v>0</v>
      </c>
      <c r="L35" s="31"/>
    </row>
    <row r="36" hidden="1" s="1" customFormat="1" ht="14.4" customHeight="1">
      <c r="B36" s="31"/>
      <c r="E36" s="28" t="s">
        <v>48</v>
      </c>
      <c r="F36" s="109">
        <f>ROUND((SUM(BH92:BH340)),  2)</f>
        <v>0</v>
      </c>
      <c r="I36" s="110">
        <v>0.14999999999999999</v>
      </c>
      <c r="J36" s="109">
        <f>0</f>
        <v>0</v>
      </c>
      <c r="L36" s="31"/>
    </row>
    <row r="37" hidden="1" s="1" customFormat="1" ht="14.4" customHeight="1">
      <c r="B37" s="31"/>
      <c r="E37" s="28" t="s">
        <v>49</v>
      </c>
      <c r="F37" s="109">
        <f>ROUND((SUM(BI92:BI340)),  2)</f>
        <v>0</v>
      </c>
      <c r="I37" s="110">
        <v>0</v>
      </c>
      <c r="J37" s="109">
        <f>0</f>
        <v>0</v>
      </c>
      <c r="L37" s="31"/>
    </row>
    <row r="38" s="1" customFormat="1" ht="6.96" customHeight="1">
      <c r="B38" s="31"/>
      <c r="L38" s="31"/>
    </row>
    <row r="39" s="1" customFormat="1" ht="25.44" customHeight="1">
      <c r="B39" s="31"/>
      <c r="C39" s="111"/>
      <c r="D39" s="112" t="s">
        <v>50</v>
      </c>
      <c r="E39" s="67"/>
      <c r="F39" s="67"/>
      <c r="G39" s="113" t="s">
        <v>51</v>
      </c>
      <c r="H39" s="114" t="s">
        <v>52</v>
      </c>
      <c r="I39" s="67"/>
      <c r="J39" s="115">
        <f>SUM(J30:J37)</f>
        <v>1204713.3799999999</v>
      </c>
      <c r="K39" s="116"/>
      <c r="L39" s="31"/>
    </row>
    <row r="40" s="1" customFormat="1" ht="14.4" customHeight="1">
      <c r="B40" s="46"/>
      <c r="C40" s="47"/>
      <c r="D40" s="47"/>
      <c r="E40" s="47"/>
      <c r="F40" s="47"/>
      <c r="G40" s="47"/>
      <c r="H40" s="47"/>
      <c r="I40" s="47"/>
      <c r="J40" s="47"/>
      <c r="K40" s="47"/>
      <c r="L40" s="31"/>
    </row>
    <row r="44" s="1" customFormat="1" ht="6.96" customHeight="1">
      <c r="B44" s="48"/>
      <c r="C44" s="49"/>
      <c r="D44" s="49"/>
      <c r="E44" s="49"/>
      <c r="F44" s="49"/>
      <c r="G44" s="49"/>
      <c r="H44" s="49"/>
      <c r="I44" s="49"/>
      <c r="J44" s="49"/>
      <c r="K44" s="49"/>
      <c r="L44" s="31"/>
    </row>
    <row r="45" s="1" customFormat="1" ht="24.96" customHeight="1">
      <c r="B45" s="31"/>
      <c r="C45" s="22" t="s">
        <v>100</v>
      </c>
      <c r="L45" s="31"/>
    </row>
    <row r="46" s="1" customFormat="1" ht="6.96" customHeight="1">
      <c r="B46" s="31"/>
      <c r="L46" s="31"/>
    </row>
    <row r="47" s="1" customFormat="1" ht="12" customHeight="1">
      <c r="B47" s="31"/>
      <c r="C47" s="28" t="s">
        <v>15</v>
      </c>
      <c r="L47" s="31"/>
    </row>
    <row r="48" s="1" customFormat="1" ht="16.5" customHeight="1">
      <c r="B48" s="31"/>
      <c r="E48" s="105" t="str">
        <f>E7</f>
        <v>Oprava části náhonu a stavidla u jezu mandavy, ulice Pod strání</v>
      </c>
      <c r="F48" s="28"/>
      <c r="G48" s="28"/>
      <c r="H48" s="28"/>
      <c r="L48" s="31"/>
    </row>
    <row r="49" s="1" customFormat="1" ht="12" customHeight="1">
      <c r="B49" s="31"/>
      <c r="C49" s="28" t="s">
        <v>98</v>
      </c>
      <c r="L49" s="31"/>
    </row>
    <row r="50" s="1" customFormat="1" ht="16.5" customHeight="1">
      <c r="B50" s="31"/>
      <c r="E50" s="53" t="str">
        <f>E9</f>
        <v>SO 03 - Zakrytý profil</v>
      </c>
      <c r="F50" s="1"/>
      <c r="G50" s="1"/>
      <c r="H50" s="1"/>
      <c r="L50" s="31"/>
    </row>
    <row r="51" s="1" customFormat="1" ht="6.96" customHeight="1">
      <c r="B51" s="31"/>
      <c r="L51" s="31"/>
    </row>
    <row r="52" s="1" customFormat="1" ht="12" customHeight="1">
      <c r="B52" s="31"/>
      <c r="C52" s="28" t="s">
        <v>20</v>
      </c>
      <c r="F52" s="25" t="str">
        <f>F12</f>
        <v>Varnsdorf</v>
      </c>
      <c r="I52" s="28" t="s">
        <v>22</v>
      </c>
      <c r="J52" s="55" t="str">
        <f>IF(J12="","",J12)</f>
        <v>16. 4. 2019</v>
      </c>
      <c r="L52" s="31"/>
    </row>
    <row r="53" s="1" customFormat="1" ht="6.96" customHeight="1">
      <c r="B53" s="31"/>
      <c r="L53" s="31"/>
    </row>
    <row r="54" s="1" customFormat="1" ht="15.15" customHeight="1">
      <c r="B54" s="31"/>
      <c r="C54" s="28" t="s">
        <v>24</v>
      </c>
      <c r="F54" s="25" t="str">
        <f>E15</f>
        <v>Město Varnsdorf</v>
      </c>
      <c r="I54" s="28" t="s">
        <v>32</v>
      </c>
      <c r="J54" s="29" t="str">
        <f>E21</f>
        <v>HG partner s.r.o.</v>
      </c>
      <c r="L54" s="31"/>
    </row>
    <row r="55" s="1" customFormat="1" ht="15.15" customHeight="1">
      <c r="B55" s="31"/>
      <c r="C55" s="28" t="s">
        <v>30</v>
      </c>
      <c r="F55" s="25" t="str">
        <f>IF(E18="","",E18)</f>
        <v xml:space="preserve"> </v>
      </c>
      <c r="I55" s="28" t="s">
        <v>37</v>
      </c>
      <c r="J55" s="29" t="str">
        <f>E24</f>
        <v>HG partner s.r.o.</v>
      </c>
      <c r="L55" s="31"/>
    </row>
    <row r="56" s="1" customFormat="1" ht="10.32" customHeight="1">
      <c r="B56" s="31"/>
      <c r="L56" s="31"/>
    </row>
    <row r="57" s="1" customFormat="1" ht="29.28" customHeight="1">
      <c r="B57" s="31"/>
      <c r="C57" s="117" t="s">
        <v>101</v>
      </c>
      <c r="D57" s="111"/>
      <c r="E57" s="111"/>
      <c r="F57" s="111"/>
      <c r="G57" s="111"/>
      <c r="H57" s="111"/>
      <c r="I57" s="111"/>
      <c r="J57" s="118" t="s">
        <v>102</v>
      </c>
      <c r="K57" s="111"/>
      <c r="L57" s="31"/>
    </row>
    <row r="58" s="1" customFormat="1" ht="10.32" customHeight="1">
      <c r="B58" s="31"/>
      <c r="L58" s="31"/>
    </row>
    <row r="59" s="1" customFormat="1" ht="22.8" customHeight="1">
      <c r="B59" s="31"/>
      <c r="C59" s="119" t="s">
        <v>72</v>
      </c>
      <c r="J59" s="79">
        <f>J92</f>
        <v>995630.8899999999</v>
      </c>
      <c r="L59" s="31"/>
      <c r="AU59" s="18" t="s">
        <v>103</v>
      </c>
    </row>
    <row r="60" s="8" customFormat="1" ht="24.96" customHeight="1">
      <c r="B60" s="120"/>
      <c r="D60" s="121" t="s">
        <v>104</v>
      </c>
      <c r="E60" s="122"/>
      <c r="F60" s="122"/>
      <c r="G60" s="122"/>
      <c r="H60" s="122"/>
      <c r="I60" s="122"/>
      <c r="J60" s="123">
        <f>J93</f>
        <v>986558.74999999988</v>
      </c>
      <c r="L60" s="120"/>
    </row>
    <row r="61" s="9" customFormat="1" ht="19.92" customHeight="1">
      <c r="B61" s="124"/>
      <c r="D61" s="125" t="s">
        <v>241</v>
      </c>
      <c r="E61" s="126"/>
      <c r="F61" s="126"/>
      <c r="G61" s="126"/>
      <c r="H61" s="126"/>
      <c r="I61" s="126"/>
      <c r="J61" s="127">
        <f>J94</f>
        <v>388295.25999999995</v>
      </c>
      <c r="L61" s="124"/>
    </row>
    <row r="62" s="9" customFormat="1" ht="19.92" customHeight="1">
      <c r="B62" s="124"/>
      <c r="D62" s="125" t="s">
        <v>242</v>
      </c>
      <c r="E62" s="126"/>
      <c r="F62" s="126"/>
      <c r="G62" s="126"/>
      <c r="H62" s="126"/>
      <c r="I62" s="126"/>
      <c r="J62" s="127">
        <f>J168</f>
        <v>6742.8900000000003</v>
      </c>
      <c r="L62" s="124"/>
    </row>
    <row r="63" s="9" customFormat="1" ht="19.92" customHeight="1">
      <c r="B63" s="124"/>
      <c r="D63" s="125" t="s">
        <v>105</v>
      </c>
      <c r="E63" s="126"/>
      <c r="F63" s="126"/>
      <c r="G63" s="126"/>
      <c r="H63" s="126"/>
      <c r="I63" s="126"/>
      <c r="J63" s="127">
        <f>J177</f>
        <v>360626.90000000002</v>
      </c>
      <c r="L63" s="124"/>
    </row>
    <row r="64" s="9" customFormat="1" ht="19.92" customHeight="1">
      <c r="B64" s="124"/>
      <c r="D64" s="125" t="s">
        <v>243</v>
      </c>
      <c r="E64" s="126"/>
      <c r="F64" s="126"/>
      <c r="G64" s="126"/>
      <c r="H64" s="126"/>
      <c r="I64" s="126"/>
      <c r="J64" s="127">
        <f>J214</f>
        <v>101081.73</v>
      </c>
      <c r="L64" s="124"/>
    </row>
    <row r="65" s="9" customFormat="1" ht="19.92" customHeight="1">
      <c r="B65" s="124"/>
      <c r="D65" s="125" t="s">
        <v>626</v>
      </c>
      <c r="E65" s="126"/>
      <c r="F65" s="126"/>
      <c r="G65" s="126"/>
      <c r="H65" s="126"/>
      <c r="I65" s="126"/>
      <c r="J65" s="127">
        <f>J252</f>
        <v>42632.699999999997</v>
      </c>
      <c r="L65" s="124"/>
    </row>
    <row r="66" s="9" customFormat="1" ht="19.92" customHeight="1">
      <c r="B66" s="124"/>
      <c r="D66" s="125" t="s">
        <v>106</v>
      </c>
      <c r="E66" s="126"/>
      <c r="F66" s="126"/>
      <c r="G66" s="126"/>
      <c r="H66" s="126"/>
      <c r="I66" s="126"/>
      <c r="J66" s="127">
        <f>J262</f>
        <v>31661.57</v>
      </c>
      <c r="L66" s="124"/>
    </row>
    <row r="67" s="9" customFormat="1" ht="19.92" customHeight="1">
      <c r="B67" s="124"/>
      <c r="D67" s="125" t="s">
        <v>244</v>
      </c>
      <c r="E67" s="126"/>
      <c r="F67" s="126"/>
      <c r="G67" s="126"/>
      <c r="H67" s="126"/>
      <c r="I67" s="126"/>
      <c r="J67" s="127">
        <f>J296</f>
        <v>32332.689999999999</v>
      </c>
      <c r="L67" s="124"/>
    </row>
    <row r="68" s="9" customFormat="1" ht="19.92" customHeight="1">
      <c r="B68" s="124"/>
      <c r="D68" s="125" t="s">
        <v>107</v>
      </c>
      <c r="E68" s="126"/>
      <c r="F68" s="126"/>
      <c r="G68" s="126"/>
      <c r="H68" s="126"/>
      <c r="I68" s="126"/>
      <c r="J68" s="127">
        <f>J306</f>
        <v>23185.009999999998</v>
      </c>
      <c r="L68" s="124"/>
    </row>
    <row r="69" s="8" customFormat="1" ht="24.96" customHeight="1">
      <c r="B69" s="120"/>
      <c r="D69" s="121" t="s">
        <v>108</v>
      </c>
      <c r="E69" s="122"/>
      <c r="F69" s="122"/>
      <c r="G69" s="122"/>
      <c r="H69" s="122"/>
      <c r="I69" s="122"/>
      <c r="J69" s="123">
        <f>J310</f>
        <v>6197.2600000000002</v>
      </c>
      <c r="L69" s="120"/>
    </row>
    <row r="70" s="9" customFormat="1" ht="19.92" customHeight="1">
      <c r="B70" s="124"/>
      <c r="D70" s="125" t="s">
        <v>109</v>
      </c>
      <c r="E70" s="126"/>
      <c r="F70" s="126"/>
      <c r="G70" s="126"/>
      <c r="H70" s="126"/>
      <c r="I70" s="126"/>
      <c r="J70" s="127">
        <f>J311</f>
        <v>6197.2600000000002</v>
      </c>
      <c r="L70" s="124"/>
    </row>
    <row r="71" s="8" customFormat="1" ht="24.96" customHeight="1">
      <c r="B71" s="120"/>
      <c r="D71" s="121" t="s">
        <v>110</v>
      </c>
      <c r="E71" s="122"/>
      <c r="F71" s="122"/>
      <c r="G71" s="122"/>
      <c r="H71" s="122"/>
      <c r="I71" s="122"/>
      <c r="J71" s="123">
        <f>J335</f>
        <v>2874.8800000000001</v>
      </c>
      <c r="L71" s="120"/>
    </row>
    <row r="72" s="9" customFormat="1" ht="19.92" customHeight="1">
      <c r="B72" s="124"/>
      <c r="D72" s="125" t="s">
        <v>245</v>
      </c>
      <c r="E72" s="126"/>
      <c r="F72" s="126"/>
      <c r="G72" s="126"/>
      <c r="H72" s="126"/>
      <c r="I72" s="126"/>
      <c r="J72" s="127">
        <f>J336</f>
        <v>2874.8800000000001</v>
      </c>
      <c r="L72" s="124"/>
    </row>
    <row r="73" s="1" customFormat="1" ht="21.84" customHeight="1">
      <c r="B73" s="31"/>
      <c r="L73" s="31"/>
    </row>
    <row r="74" s="1" customFormat="1" ht="6.96" customHeight="1">
      <c r="B74" s="46"/>
      <c r="C74" s="47"/>
      <c r="D74" s="47"/>
      <c r="E74" s="47"/>
      <c r="F74" s="47"/>
      <c r="G74" s="47"/>
      <c r="H74" s="47"/>
      <c r="I74" s="47"/>
      <c r="J74" s="47"/>
      <c r="K74" s="47"/>
      <c r="L74" s="31"/>
    </row>
    <row r="78" s="1" customFormat="1" ht="6.96" customHeight="1">
      <c r="B78" s="48"/>
      <c r="C78" s="49"/>
      <c r="D78" s="49"/>
      <c r="E78" s="49"/>
      <c r="F78" s="49"/>
      <c r="G78" s="49"/>
      <c r="H78" s="49"/>
      <c r="I78" s="49"/>
      <c r="J78" s="49"/>
      <c r="K78" s="49"/>
      <c r="L78" s="31"/>
    </row>
    <row r="79" s="1" customFormat="1" ht="24.96" customHeight="1">
      <c r="B79" s="31"/>
      <c r="C79" s="22" t="s">
        <v>112</v>
      </c>
      <c r="L79" s="31"/>
    </row>
    <row r="80" s="1" customFormat="1" ht="6.96" customHeight="1">
      <c r="B80" s="31"/>
      <c r="L80" s="31"/>
    </row>
    <row r="81" s="1" customFormat="1" ht="12" customHeight="1">
      <c r="B81" s="31"/>
      <c r="C81" s="28" t="s">
        <v>15</v>
      </c>
      <c r="L81" s="31"/>
    </row>
    <row r="82" s="1" customFormat="1" ht="16.5" customHeight="1">
      <c r="B82" s="31"/>
      <c r="E82" s="105" t="str">
        <f>E7</f>
        <v>Oprava části náhonu a stavidla u jezu mandavy, ulice Pod strání</v>
      </c>
      <c r="F82" s="28"/>
      <c r="G82" s="28"/>
      <c r="H82" s="28"/>
      <c r="L82" s="31"/>
    </row>
    <row r="83" s="1" customFormat="1" ht="12" customHeight="1">
      <c r="B83" s="31"/>
      <c r="C83" s="28" t="s">
        <v>98</v>
      </c>
      <c r="L83" s="31"/>
    </row>
    <row r="84" s="1" customFormat="1" ht="16.5" customHeight="1">
      <c r="B84" s="31"/>
      <c r="E84" s="53" t="str">
        <f>E9</f>
        <v>SO 03 - Zakrytý profil</v>
      </c>
      <c r="F84" s="1"/>
      <c r="G84" s="1"/>
      <c r="H84" s="1"/>
      <c r="L84" s="31"/>
    </row>
    <row r="85" s="1" customFormat="1" ht="6.96" customHeight="1">
      <c r="B85" s="31"/>
      <c r="L85" s="31"/>
    </row>
    <row r="86" s="1" customFormat="1" ht="12" customHeight="1">
      <c r="B86" s="31"/>
      <c r="C86" s="28" t="s">
        <v>20</v>
      </c>
      <c r="F86" s="25" t="str">
        <f>F12</f>
        <v>Varnsdorf</v>
      </c>
      <c r="I86" s="28" t="s">
        <v>22</v>
      </c>
      <c r="J86" s="55" t="str">
        <f>IF(J12="","",J12)</f>
        <v>16. 4. 2019</v>
      </c>
      <c r="L86" s="31"/>
    </row>
    <row r="87" s="1" customFormat="1" ht="6.96" customHeight="1">
      <c r="B87" s="31"/>
      <c r="L87" s="31"/>
    </row>
    <row r="88" s="1" customFormat="1" ht="15.15" customHeight="1">
      <c r="B88" s="31"/>
      <c r="C88" s="28" t="s">
        <v>24</v>
      </c>
      <c r="F88" s="25" t="str">
        <f>E15</f>
        <v>Město Varnsdorf</v>
      </c>
      <c r="I88" s="28" t="s">
        <v>32</v>
      </c>
      <c r="J88" s="29" t="str">
        <f>E21</f>
        <v>HG partner s.r.o.</v>
      </c>
      <c r="L88" s="31"/>
    </row>
    <row r="89" s="1" customFormat="1" ht="15.15" customHeight="1">
      <c r="B89" s="31"/>
      <c r="C89" s="28" t="s">
        <v>30</v>
      </c>
      <c r="F89" s="25" t="str">
        <f>IF(E18="","",E18)</f>
        <v xml:space="preserve"> </v>
      </c>
      <c r="I89" s="28" t="s">
        <v>37</v>
      </c>
      <c r="J89" s="29" t="str">
        <f>E24</f>
        <v>HG partner s.r.o.</v>
      </c>
      <c r="L89" s="31"/>
    </row>
    <row r="90" s="1" customFormat="1" ht="10.32" customHeight="1">
      <c r="B90" s="31"/>
      <c r="L90" s="31"/>
    </row>
    <row r="91" s="10" customFormat="1" ht="29.28" customHeight="1">
      <c r="B91" s="128"/>
      <c r="C91" s="129" t="s">
        <v>113</v>
      </c>
      <c r="D91" s="130" t="s">
        <v>59</v>
      </c>
      <c r="E91" s="130" t="s">
        <v>55</v>
      </c>
      <c r="F91" s="130" t="s">
        <v>56</v>
      </c>
      <c r="G91" s="130" t="s">
        <v>114</v>
      </c>
      <c r="H91" s="130" t="s">
        <v>115</v>
      </c>
      <c r="I91" s="130" t="s">
        <v>116</v>
      </c>
      <c r="J91" s="130" t="s">
        <v>102</v>
      </c>
      <c r="K91" s="131" t="s">
        <v>117</v>
      </c>
      <c r="L91" s="128"/>
      <c r="M91" s="71" t="s">
        <v>3</v>
      </c>
      <c r="N91" s="72" t="s">
        <v>44</v>
      </c>
      <c r="O91" s="72" t="s">
        <v>118</v>
      </c>
      <c r="P91" s="72" t="s">
        <v>119</v>
      </c>
      <c r="Q91" s="72" t="s">
        <v>120</v>
      </c>
      <c r="R91" s="72" t="s">
        <v>121</v>
      </c>
      <c r="S91" s="72" t="s">
        <v>122</v>
      </c>
      <c r="T91" s="73" t="s">
        <v>123</v>
      </c>
    </row>
    <row r="92" s="1" customFormat="1" ht="22.8" customHeight="1">
      <c r="B92" s="31"/>
      <c r="C92" s="76" t="s">
        <v>124</v>
      </c>
      <c r="J92" s="132">
        <f>BK92</f>
        <v>995630.8899999999</v>
      </c>
      <c r="L92" s="31"/>
      <c r="M92" s="74"/>
      <c r="N92" s="59"/>
      <c r="O92" s="59"/>
      <c r="P92" s="133">
        <f>P93+P310+P335</f>
        <v>1060.5769292000002</v>
      </c>
      <c r="Q92" s="59"/>
      <c r="R92" s="133">
        <f>R93+R310+R335</f>
        <v>86.410716319999992</v>
      </c>
      <c r="S92" s="59"/>
      <c r="T92" s="134">
        <f>T93+T310+T335</f>
        <v>0.002</v>
      </c>
      <c r="AT92" s="18" t="s">
        <v>73</v>
      </c>
      <c r="AU92" s="18" t="s">
        <v>103</v>
      </c>
      <c r="BK92" s="135">
        <f>BK93+BK310+BK335</f>
        <v>995630.8899999999</v>
      </c>
    </row>
    <row r="93" s="11" customFormat="1" ht="25.92" customHeight="1">
      <c r="B93" s="136"/>
      <c r="D93" s="137" t="s">
        <v>73</v>
      </c>
      <c r="E93" s="138" t="s">
        <v>125</v>
      </c>
      <c r="F93" s="138" t="s">
        <v>126</v>
      </c>
      <c r="J93" s="139">
        <f>BK93</f>
        <v>986558.74999999988</v>
      </c>
      <c r="L93" s="136"/>
      <c r="M93" s="140"/>
      <c r="N93" s="141"/>
      <c r="O93" s="141"/>
      <c r="P93" s="142">
        <f>P94+P168+P177+P214+P252+P262+P296+P306</f>
        <v>1053.9539692000001</v>
      </c>
      <c r="Q93" s="141"/>
      <c r="R93" s="142">
        <f>R94+R168+R177+R214+R252+R262+R296+R306</f>
        <v>85.239400719999992</v>
      </c>
      <c r="S93" s="141"/>
      <c r="T93" s="143">
        <f>T94+T168+T177+T214+T252+T262+T296+T306</f>
        <v>0.002</v>
      </c>
      <c r="AR93" s="137" t="s">
        <v>82</v>
      </c>
      <c r="AT93" s="144" t="s">
        <v>73</v>
      </c>
      <c r="AU93" s="144" t="s">
        <v>74</v>
      </c>
      <c r="AY93" s="137" t="s">
        <v>127</v>
      </c>
      <c r="BK93" s="145">
        <f>BK94+BK168+BK177+BK214+BK252+BK262+BK296+BK306</f>
        <v>986558.74999999988</v>
      </c>
    </row>
    <row r="94" s="11" customFormat="1" ht="22.8" customHeight="1">
      <c r="B94" s="136"/>
      <c r="D94" s="137" t="s">
        <v>73</v>
      </c>
      <c r="E94" s="146" t="s">
        <v>82</v>
      </c>
      <c r="F94" s="146" t="s">
        <v>246</v>
      </c>
      <c r="J94" s="147">
        <f>BK94</f>
        <v>388295.25999999995</v>
      </c>
      <c r="L94" s="136"/>
      <c r="M94" s="140"/>
      <c r="N94" s="141"/>
      <c r="O94" s="141"/>
      <c r="P94" s="142">
        <f>SUM(P95:P167)</f>
        <v>425.81852999999995</v>
      </c>
      <c r="Q94" s="141"/>
      <c r="R94" s="142">
        <f>SUM(R95:R167)</f>
        <v>62.552946039999995</v>
      </c>
      <c r="S94" s="141"/>
      <c r="T94" s="143">
        <f>SUM(T95:T167)</f>
        <v>0</v>
      </c>
      <c r="AR94" s="137" t="s">
        <v>82</v>
      </c>
      <c r="AT94" s="144" t="s">
        <v>73</v>
      </c>
      <c r="AU94" s="144" t="s">
        <v>82</v>
      </c>
      <c r="AY94" s="137" t="s">
        <v>127</v>
      </c>
      <c r="BK94" s="145">
        <f>SUM(BK95:BK167)</f>
        <v>388295.25999999995</v>
      </c>
    </row>
    <row r="95" s="1" customFormat="1" ht="16.5" customHeight="1">
      <c r="B95" s="148"/>
      <c r="C95" s="149" t="s">
        <v>82</v>
      </c>
      <c r="D95" s="149" t="s">
        <v>130</v>
      </c>
      <c r="E95" s="150" t="s">
        <v>247</v>
      </c>
      <c r="F95" s="151" t="s">
        <v>248</v>
      </c>
      <c r="G95" s="152" t="s">
        <v>215</v>
      </c>
      <c r="H95" s="153">
        <v>22</v>
      </c>
      <c r="I95" s="154">
        <v>64.599999999999994</v>
      </c>
      <c r="J95" s="154">
        <f>ROUND(I95*H95,2)</f>
        <v>1421.2000000000001</v>
      </c>
      <c r="K95" s="151" t="s">
        <v>134</v>
      </c>
      <c r="L95" s="31"/>
      <c r="M95" s="155" t="s">
        <v>3</v>
      </c>
      <c r="N95" s="156" t="s">
        <v>45</v>
      </c>
      <c r="O95" s="157">
        <v>0.121</v>
      </c>
      <c r="P95" s="157">
        <f>O95*H95</f>
        <v>2.6619999999999999</v>
      </c>
      <c r="Q95" s="157">
        <v>0.00014999999999999999</v>
      </c>
      <c r="R95" s="157">
        <f>Q95*H95</f>
        <v>0.0032999999999999995</v>
      </c>
      <c r="S95" s="157">
        <v>0</v>
      </c>
      <c r="T95" s="158">
        <f>S95*H95</f>
        <v>0</v>
      </c>
      <c r="AR95" s="159" t="s">
        <v>135</v>
      </c>
      <c r="AT95" s="159" t="s">
        <v>130</v>
      </c>
      <c r="AU95" s="159" t="s">
        <v>84</v>
      </c>
      <c r="AY95" s="18" t="s">
        <v>127</v>
      </c>
      <c r="BE95" s="160">
        <f>IF(N95="základní",J95,0)</f>
        <v>1421.2000000000001</v>
      </c>
      <c r="BF95" s="160">
        <f>IF(N95="snížená",J95,0)</f>
        <v>0</v>
      </c>
      <c r="BG95" s="160">
        <f>IF(N95="zákl. přenesená",J95,0)</f>
        <v>0</v>
      </c>
      <c r="BH95" s="160">
        <f>IF(N95="sníž. přenesená",J95,0)</f>
        <v>0</v>
      </c>
      <c r="BI95" s="160">
        <f>IF(N95="nulová",J95,0)</f>
        <v>0</v>
      </c>
      <c r="BJ95" s="18" t="s">
        <v>82</v>
      </c>
      <c r="BK95" s="160">
        <f>ROUND(I95*H95,2)</f>
        <v>1421.2000000000001</v>
      </c>
      <c r="BL95" s="18" t="s">
        <v>135</v>
      </c>
      <c r="BM95" s="159" t="s">
        <v>627</v>
      </c>
    </row>
    <row r="96" s="1" customFormat="1">
      <c r="B96" s="31"/>
      <c r="D96" s="161" t="s">
        <v>137</v>
      </c>
      <c r="F96" s="162" t="s">
        <v>250</v>
      </c>
      <c r="L96" s="31"/>
      <c r="M96" s="163"/>
      <c r="N96" s="63"/>
      <c r="O96" s="63"/>
      <c r="P96" s="63"/>
      <c r="Q96" s="63"/>
      <c r="R96" s="63"/>
      <c r="S96" s="63"/>
      <c r="T96" s="64"/>
      <c r="AT96" s="18" t="s">
        <v>137</v>
      </c>
      <c r="AU96" s="18" t="s">
        <v>84</v>
      </c>
    </row>
    <row r="97" s="1" customFormat="1">
      <c r="B97" s="31"/>
      <c r="D97" s="161" t="s">
        <v>139</v>
      </c>
      <c r="F97" s="164" t="s">
        <v>251</v>
      </c>
      <c r="L97" s="31"/>
      <c r="M97" s="163"/>
      <c r="N97" s="63"/>
      <c r="O97" s="63"/>
      <c r="P97" s="63"/>
      <c r="Q97" s="63"/>
      <c r="R97" s="63"/>
      <c r="S97" s="63"/>
      <c r="T97" s="64"/>
      <c r="AT97" s="18" t="s">
        <v>139</v>
      </c>
      <c r="AU97" s="18" t="s">
        <v>84</v>
      </c>
    </row>
    <row r="98" s="12" customFormat="1">
      <c r="B98" s="165"/>
      <c r="D98" s="161" t="s">
        <v>143</v>
      </c>
      <c r="E98" s="166" t="s">
        <v>3</v>
      </c>
      <c r="F98" s="167" t="s">
        <v>628</v>
      </c>
      <c r="H98" s="168">
        <v>22</v>
      </c>
      <c r="L98" s="165"/>
      <c r="M98" s="169"/>
      <c r="N98" s="170"/>
      <c r="O98" s="170"/>
      <c r="P98" s="170"/>
      <c r="Q98" s="170"/>
      <c r="R98" s="170"/>
      <c r="S98" s="170"/>
      <c r="T98" s="171"/>
      <c r="AT98" s="166" t="s">
        <v>143</v>
      </c>
      <c r="AU98" s="166" t="s">
        <v>84</v>
      </c>
      <c r="AV98" s="12" t="s">
        <v>84</v>
      </c>
      <c r="AW98" s="12" t="s">
        <v>36</v>
      </c>
      <c r="AX98" s="12" t="s">
        <v>82</v>
      </c>
      <c r="AY98" s="166" t="s">
        <v>127</v>
      </c>
    </row>
    <row r="99" s="1" customFormat="1" ht="16.5" customHeight="1">
      <c r="B99" s="148"/>
      <c r="C99" s="149" t="s">
        <v>84</v>
      </c>
      <c r="D99" s="149" t="s">
        <v>130</v>
      </c>
      <c r="E99" s="150" t="s">
        <v>253</v>
      </c>
      <c r="F99" s="151" t="s">
        <v>254</v>
      </c>
      <c r="G99" s="152" t="s">
        <v>215</v>
      </c>
      <c r="H99" s="153">
        <v>22</v>
      </c>
      <c r="I99" s="154">
        <v>43.299999999999997</v>
      </c>
      <c r="J99" s="154">
        <f>ROUND(I99*H99,2)</f>
        <v>952.60000000000002</v>
      </c>
      <c r="K99" s="151" t="s">
        <v>134</v>
      </c>
      <c r="L99" s="31"/>
      <c r="M99" s="155" t="s">
        <v>3</v>
      </c>
      <c r="N99" s="156" t="s">
        <v>45</v>
      </c>
      <c r="O99" s="157">
        <v>0.090999999999999998</v>
      </c>
      <c r="P99" s="157">
        <f>O99*H99</f>
        <v>2.0019999999999998</v>
      </c>
      <c r="Q99" s="157">
        <v>0</v>
      </c>
      <c r="R99" s="157">
        <f>Q99*H99</f>
        <v>0</v>
      </c>
      <c r="S99" s="157">
        <v>0</v>
      </c>
      <c r="T99" s="158">
        <f>S99*H99</f>
        <v>0</v>
      </c>
      <c r="AR99" s="159" t="s">
        <v>135</v>
      </c>
      <c r="AT99" s="159" t="s">
        <v>130</v>
      </c>
      <c r="AU99" s="159" t="s">
        <v>84</v>
      </c>
      <c r="AY99" s="18" t="s">
        <v>127</v>
      </c>
      <c r="BE99" s="160">
        <f>IF(N99="základní",J99,0)</f>
        <v>952.60000000000002</v>
      </c>
      <c r="BF99" s="160">
        <f>IF(N99="snížená",J99,0)</f>
        <v>0</v>
      </c>
      <c r="BG99" s="160">
        <f>IF(N99="zákl. přenesená",J99,0)</f>
        <v>0</v>
      </c>
      <c r="BH99" s="160">
        <f>IF(N99="sníž. přenesená",J99,0)</f>
        <v>0</v>
      </c>
      <c r="BI99" s="160">
        <f>IF(N99="nulová",J99,0)</f>
        <v>0</v>
      </c>
      <c r="BJ99" s="18" t="s">
        <v>82</v>
      </c>
      <c r="BK99" s="160">
        <f>ROUND(I99*H99,2)</f>
        <v>952.60000000000002</v>
      </c>
      <c r="BL99" s="18" t="s">
        <v>135</v>
      </c>
      <c r="BM99" s="159" t="s">
        <v>629</v>
      </c>
    </row>
    <row r="100" s="1" customFormat="1">
      <c r="B100" s="31"/>
      <c r="D100" s="161" t="s">
        <v>137</v>
      </c>
      <c r="F100" s="162" t="s">
        <v>256</v>
      </c>
      <c r="L100" s="31"/>
      <c r="M100" s="163"/>
      <c r="N100" s="63"/>
      <c r="O100" s="63"/>
      <c r="P100" s="63"/>
      <c r="Q100" s="63"/>
      <c r="R100" s="63"/>
      <c r="S100" s="63"/>
      <c r="T100" s="64"/>
      <c r="AT100" s="18" t="s">
        <v>137</v>
      </c>
      <c r="AU100" s="18" t="s">
        <v>84</v>
      </c>
    </row>
    <row r="101" s="1" customFormat="1">
      <c r="B101" s="31"/>
      <c r="D101" s="161" t="s">
        <v>139</v>
      </c>
      <c r="F101" s="164" t="s">
        <v>251</v>
      </c>
      <c r="L101" s="31"/>
      <c r="M101" s="163"/>
      <c r="N101" s="63"/>
      <c r="O101" s="63"/>
      <c r="P101" s="63"/>
      <c r="Q101" s="63"/>
      <c r="R101" s="63"/>
      <c r="S101" s="63"/>
      <c r="T101" s="64"/>
      <c r="AT101" s="18" t="s">
        <v>139</v>
      </c>
      <c r="AU101" s="18" t="s">
        <v>84</v>
      </c>
    </row>
    <row r="102" s="1" customFormat="1" ht="16.5" customHeight="1">
      <c r="B102" s="148"/>
      <c r="C102" s="149" t="s">
        <v>128</v>
      </c>
      <c r="D102" s="149" t="s">
        <v>130</v>
      </c>
      <c r="E102" s="150" t="s">
        <v>257</v>
      </c>
      <c r="F102" s="151" t="s">
        <v>258</v>
      </c>
      <c r="G102" s="152" t="s">
        <v>133</v>
      </c>
      <c r="H102" s="153">
        <v>26.199999999999999</v>
      </c>
      <c r="I102" s="154">
        <v>2210</v>
      </c>
      <c r="J102" s="154">
        <f>ROUND(I102*H102,2)</f>
        <v>57902</v>
      </c>
      <c r="K102" s="151" t="s">
        <v>134</v>
      </c>
      <c r="L102" s="31"/>
      <c r="M102" s="155" t="s">
        <v>3</v>
      </c>
      <c r="N102" s="156" t="s">
        <v>45</v>
      </c>
      <c r="O102" s="157">
        <v>6.0060000000000002</v>
      </c>
      <c r="P102" s="157">
        <f>O102*H102</f>
        <v>157.35720000000001</v>
      </c>
      <c r="Q102" s="157">
        <v>0</v>
      </c>
      <c r="R102" s="157">
        <f>Q102*H102</f>
        <v>0</v>
      </c>
      <c r="S102" s="157">
        <v>0</v>
      </c>
      <c r="T102" s="158">
        <f>S102*H102</f>
        <v>0</v>
      </c>
      <c r="AR102" s="159" t="s">
        <v>135</v>
      </c>
      <c r="AT102" s="159" t="s">
        <v>130</v>
      </c>
      <c r="AU102" s="159" t="s">
        <v>84</v>
      </c>
      <c r="AY102" s="18" t="s">
        <v>127</v>
      </c>
      <c r="BE102" s="160">
        <f>IF(N102="základní",J102,0)</f>
        <v>57902</v>
      </c>
      <c r="BF102" s="160">
        <f>IF(N102="snížená",J102,0)</f>
        <v>0</v>
      </c>
      <c r="BG102" s="160">
        <f>IF(N102="zákl. přenesená",J102,0)</f>
        <v>0</v>
      </c>
      <c r="BH102" s="160">
        <f>IF(N102="sníž. přenesená",J102,0)</f>
        <v>0</v>
      </c>
      <c r="BI102" s="160">
        <f>IF(N102="nulová",J102,0)</f>
        <v>0</v>
      </c>
      <c r="BJ102" s="18" t="s">
        <v>82</v>
      </c>
      <c r="BK102" s="160">
        <f>ROUND(I102*H102,2)</f>
        <v>57902</v>
      </c>
      <c r="BL102" s="18" t="s">
        <v>135</v>
      </c>
      <c r="BM102" s="159" t="s">
        <v>630</v>
      </c>
    </row>
    <row r="103" s="1" customFormat="1">
      <c r="B103" s="31"/>
      <c r="D103" s="161" t="s">
        <v>137</v>
      </c>
      <c r="F103" s="162" t="s">
        <v>260</v>
      </c>
      <c r="L103" s="31"/>
      <c r="M103" s="163"/>
      <c r="N103" s="63"/>
      <c r="O103" s="63"/>
      <c r="P103" s="63"/>
      <c r="Q103" s="63"/>
      <c r="R103" s="63"/>
      <c r="S103" s="63"/>
      <c r="T103" s="64"/>
      <c r="AT103" s="18" t="s">
        <v>137</v>
      </c>
      <c r="AU103" s="18" t="s">
        <v>84</v>
      </c>
    </row>
    <row r="104" s="1" customFormat="1">
      <c r="B104" s="31"/>
      <c r="D104" s="161" t="s">
        <v>139</v>
      </c>
      <c r="F104" s="164" t="s">
        <v>261</v>
      </c>
      <c r="L104" s="31"/>
      <c r="M104" s="163"/>
      <c r="N104" s="63"/>
      <c r="O104" s="63"/>
      <c r="P104" s="63"/>
      <c r="Q104" s="63"/>
      <c r="R104" s="63"/>
      <c r="S104" s="63"/>
      <c r="T104" s="64"/>
      <c r="AT104" s="18" t="s">
        <v>139</v>
      </c>
      <c r="AU104" s="18" t="s">
        <v>84</v>
      </c>
    </row>
    <row r="105" s="12" customFormat="1">
      <c r="B105" s="165"/>
      <c r="D105" s="161" t="s">
        <v>143</v>
      </c>
      <c r="E105" s="166" t="s">
        <v>3</v>
      </c>
      <c r="F105" s="167" t="s">
        <v>631</v>
      </c>
      <c r="H105" s="168">
        <v>26.199999999999999</v>
      </c>
      <c r="L105" s="165"/>
      <c r="M105" s="169"/>
      <c r="N105" s="170"/>
      <c r="O105" s="170"/>
      <c r="P105" s="170"/>
      <c r="Q105" s="170"/>
      <c r="R105" s="170"/>
      <c r="S105" s="170"/>
      <c r="T105" s="171"/>
      <c r="AT105" s="166" t="s">
        <v>143</v>
      </c>
      <c r="AU105" s="166" t="s">
        <v>84</v>
      </c>
      <c r="AV105" s="12" t="s">
        <v>84</v>
      </c>
      <c r="AW105" s="12" t="s">
        <v>36</v>
      </c>
      <c r="AX105" s="12" t="s">
        <v>82</v>
      </c>
      <c r="AY105" s="166" t="s">
        <v>127</v>
      </c>
    </row>
    <row r="106" s="1" customFormat="1" ht="16.5" customHeight="1">
      <c r="B106" s="148"/>
      <c r="C106" s="149" t="s">
        <v>135</v>
      </c>
      <c r="D106" s="149" t="s">
        <v>130</v>
      </c>
      <c r="E106" s="150" t="s">
        <v>269</v>
      </c>
      <c r="F106" s="151" t="s">
        <v>270</v>
      </c>
      <c r="G106" s="152" t="s">
        <v>133</v>
      </c>
      <c r="H106" s="153">
        <v>21.109999999999999</v>
      </c>
      <c r="I106" s="154">
        <v>1830</v>
      </c>
      <c r="J106" s="154">
        <f>ROUND(I106*H106,2)</f>
        <v>38631.300000000003</v>
      </c>
      <c r="K106" s="151" t="s">
        <v>134</v>
      </c>
      <c r="L106" s="31"/>
      <c r="M106" s="155" t="s">
        <v>3</v>
      </c>
      <c r="N106" s="156" t="s">
        <v>45</v>
      </c>
      <c r="O106" s="157">
        <v>5.2149999999999999</v>
      </c>
      <c r="P106" s="157">
        <f>O106*H106</f>
        <v>110.08864999999999</v>
      </c>
      <c r="Q106" s="157">
        <v>0</v>
      </c>
      <c r="R106" s="157">
        <f>Q106*H106</f>
        <v>0</v>
      </c>
      <c r="S106" s="157">
        <v>0</v>
      </c>
      <c r="T106" s="158">
        <f>S106*H106</f>
        <v>0</v>
      </c>
      <c r="AR106" s="159" t="s">
        <v>135</v>
      </c>
      <c r="AT106" s="159" t="s">
        <v>130</v>
      </c>
      <c r="AU106" s="159" t="s">
        <v>84</v>
      </c>
      <c r="AY106" s="18" t="s">
        <v>127</v>
      </c>
      <c r="BE106" s="160">
        <f>IF(N106="základní",J106,0)</f>
        <v>38631.300000000003</v>
      </c>
      <c r="BF106" s="160">
        <f>IF(N106="snížená",J106,0)</f>
        <v>0</v>
      </c>
      <c r="BG106" s="160">
        <f>IF(N106="zákl. přenesená",J106,0)</f>
        <v>0</v>
      </c>
      <c r="BH106" s="160">
        <f>IF(N106="sníž. přenesená",J106,0)</f>
        <v>0</v>
      </c>
      <c r="BI106" s="160">
        <f>IF(N106="nulová",J106,0)</f>
        <v>0</v>
      </c>
      <c r="BJ106" s="18" t="s">
        <v>82</v>
      </c>
      <c r="BK106" s="160">
        <f>ROUND(I106*H106,2)</f>
        <v>38631.300000000003</v>
      </c>
      <c r="BL106" s="18" t="s">
        <v>135</v>
      </c>
      <c r="BM106" s="159" t="s">
        <v>632</v>
      </c>
    </row>
    <row r="107" s="1" customFormat="1">
      <c r="B107" s="31"/>
      <c r="D107" s="161" t="s">
        <v>137</v>
      </c>
      <c r="F107" s="162" t="s">
        <v>272</v>
      </c>
      <c r="L107" s="31"/>
      <c r="M107" s="163"/>
      <c r="N107" s="63"/>
      <c r="O107" s="63"/>
      <c r="P107" s="63"/>
      <c r="Q107" s="63"/>
      <c r="R107" s="63"/>
      <c r="S107" s="63"/>
      <c r="T107" s="64"/>
      <c r="AT107" s="18" t="s">
        <v>137</v>
      </c>
      <c r="AU107" s="18" t="s">
        <v>84</v>
      </c>
    </row>
    <row r="108" s="1" customFormat="1">
      <c r="B108" s="31"/>
      <c r="D108" s="161" t="s">
        <v>139</v>
      </c>
      <c r="F108" s="164" t="s">
        <v>261</v>
      </c>
      <c r="L108" s="31"/>
      <c r="M108" s="163"/>
      <c r="N108" s="63"/>
      <c r="O108" s="63"/>
      <c r="P108" s="63"/>
      <c r="Q108" s="63"/>
      <c r="R108" s="63"/>
      <c r="S108" s="63"/>
      <c r="T108" s="64"/>
      <c r="AT108" s="18" t="s">
        <v>139</v>
      </c>
      <c r="AU108" s="18" t="s">
        <v>84</v>
      </c>
    </row>
    <row r="109" s="1" customFormat="1">
      <c r="B109" s="31"/>
      <c r="D109" s="161" t="s">
        <v>141</v>
      </c>
      <c r="F109" s="164" t="s">
        <v>273</v>
      </c>
      <c r="L109" s="31"/>
      <c r="M109" s="163"/>
      <c r="N109" s="63"/>
      <c r="O109" s="63"/>
      <c r="P109" s="63"/>
      <c r="Q109" s="63"/>
      <c r="R109" s="63"/>
      <c r="S109" s="63"/>
      <c r="T109" s="64"/>
      <c r="AT109" s="18" t="s">
        <v>141</v>
      </c>
      <c r="AU109" s="18" t="s">
        <v>84</v>
      </c>
    </row>
    <row r="110" s="12" customFormat="1">
      <c r="B110" s="165"/>
      <c r="D110" s="161" t="s">
        <v>143</v>
      </c>
      <c r="E110" s="166" t="s">
        <v>3</v>
      </c>
      <c r="F110" s="167" t="s">
        <v>633</v>
      </c>
      <c r="H110" s="168">
        <v>21.109999999999999</v>
      </c>
      <c r="L110" s="165"/>
      <c r="M110" s="169"/>
      <c r="N110" s="170"/>
      <c r="O110" s="170"/>
      <c r="P110" s="170"/>
      <c r="Q110" s="170"/>
      <c r="R110" s="170"/>
      <c r="S110" s="170"/>
      <c r="T110" s="171"/>
      <c r="AT110" s="166" t="s">
        <v>143</v>
      </c>
      <c r="AU110" s="166" t="s">
        <v>84</v>
      </c>
      <c r="AV110" s="12" t="s">
        <v>84</v>
      </c>
      <c r="AW110" s="12" t="s">
        <v>36</v>
      </c>
      <c r="AX110" s="12" t="s">
        <v>82</v>
      </c>
      <c r="AY110" s="166" t="s">
        <v>127</v>
      </c>
    </row>
    <row r="111" s="1" customFormat="1" ht="16.5" customHeight="1">
      <c r="B111" s="148"/>
      <c r="C111" s="149" t="s">
        <v>168</v>
      </c>
      <c r="D111" s="149" t="s">
        <v>130</v>
      </c>
      <c r="E111" s="150" t="s">
        <v>275</v>
      </c>
      <c r="F111" s="151" t="s">
        <v>276</v>
      </c>
      <c r="G111" s="152" t="s">
        <v>133</v>
      </c>
      <c r="H111" s="153">
        <v>120.89</v>
      </c>
      <c r="I111" s="154">
        <v>167</v>
      </c>
      <c r="J111" s="154">
        <f>ROUND(I111*H111,2)</f>
        <v>20188.630000000001</v>
      </c>
      <c r="K111" s="151" t="s">
        <v>134</v>
      </c>
      <c r="L111" s="31"/>
      <c r="M111" s="155" t="s">
        <v>3</v>
      </c>
      <c r="N111" s="156" t="s">
        <v>45</v>
      </c>
      <c r="O111" s="157">
        <v>0.52900000000000003</v>
      </c>
      <c r="P111" s="157">
        <f>O111*H111</f>
        <v>63.950810000000004</v>
      </c>
      <c r="Q111" s="157">
        <v>0</v>
      </c>
      <c r="R111" s="157">
        <f>Q111*H111</f>
        <v>0</v>
      </c>
      <c r="S111" s="157">
        <v>0</v>
      </c>
      <c r="T111" s="158">
        <f>S111*H111</f>
        <v>0</v>
      </c>
      <c r="AR111" s="159" t="s">
        <v>135</v>
      </c>
      <c r="AT111" s="159" t="s">
        <v>130</v>
      </c>
      <c r="AU111" s="159" t="s">
        <v>84</v>
      </c>
      <c r="AY111" s="18" t="s">
        <v>127</v>
      </c>
      <c r="BE111" s="160">
        <f>IF(N111="základní",J111,0)</f>
        <v>20188.630000000001</v>
      </c>
      <c r="BF111" s="160">
        <f>IF(N111="snížená",J111,0)</f>
        <v>0</v>
      </c>
      <c r="BG111" s="160">
        <f>IF(N111="zákl. přenesená",J111,0)</f>
        <v>0</v>
      </c>
      <c r="BH111" s="160">
        <f>IF(N111="sníž. přenesená",J111,0)</f>
        <v>0</v>
      </c>
      <c r="BI111" s="160">
        <f>IF(N111="nulová",J111,0)</f>
        <v>0</v>
      </c>
      <c r="BJ111" s="18" t="s">
        <v>82</v>
      </c>
      <c r="BK111" s="160">
        <f>ROUND(I111*H111,2)</f>
        <v>20188.630000000001</v>
      </c>
      <c r="BL111" s="18" t="s">
        <v>135</v>
      </c>
      <c r="BM111" s="159" t="s">
        <v>634</v>
      </c>
    </row>
    <row r="112" s="1" customFormat="1">
      <c r="B112" s="31"/>
      <c r="D112" s="161" t="s">
        <v>137</v>
      </c>
      <c r="F112" s="162" t="s">
        <v>278</v>
      </c>
      <c r="L112" s="31"/>
      <c r="M112" s="163"/>
      <c r="N112" s="63"/>
      <c r="O112" s="63"/>
      <c r="P112" s="63"/>
      <c r="Q112" s="63"/>
      <c r="R112" s="63"/>
      <c r="S112" s="63"/>
      <c r="T112" s="64"/>
      <c r="AT112" s="18" t="s">
        <v>137</v>
      </c>
      <c r="AU112" s="18" t="s">
        <v>84</v>
      </c>
    </row>
    <row r="113" s="1" customFormat="1">
      <c r="B113" s="31"/>
      <c r="D113" s="161" t="s">
        <v>139</v>
      </c>
      <c r="F113" s="164" t="s">
        <v>279</v>
      </c>
      <c r="L113" s="31"/>
      <c r="M113" s="163"/>
      <c r="N113" s="63"/>
      <c r="O113" s="63"/>
      <c r="P113" s="63"/>
      <c r="Q113" s="63"/>
      <c r="R113" s="63"/>
      <c r="S113" s="63"/>
      <c r="T113" s="64"/>
      <c r="AT113" s="18" t="s">
        <v>139</v>
      </c>
      <c r="AU113" s="18" t="s">
        <v>84</v>
      </c>
    </row>
    <row r="114" s="12" customFormat="1">
      <c r="B114" s="165"/>
      <c r="D114" s="161" t="s">
        <v>143</v>
      </c>
      <c r="E114" s="166" t="s">
        <v>3</v>
      </c>
      <c r="F114" s="167" t="s">
        <v>635</v>
      </c>
      <c r="H114" s="168">
        <v>120.89</v>
      </c>
      <c r="L114" s="165"/>
      <c r="M114" s="169"/>
      <c r="N114" s="170"/>
      <c r="O114" s="170"/>
      <c r="P114" s="170"/>
      <c r="Q114" s="170"/>
      <c r="R114" s="170"/>
      <c r="S114" s="170"/>
      <c r="T114" s="171"/>
      <c r="AT114" s="166" t="s">
        <v>143</v>
      </c>
      <c r="AU114" s="166" t="s">
        <v>84</v>
      </c>
      <c r="AV114" s="12" t="s">
        <v>84</v>
      </c>
      <c r="AW114" s="12" t="s">
        <v>36</v>
      </c>
      <c r="AX114" s="12" t="s">
        <v>82</v>
      </c>
      <c r="AY114" s="166" t="s">
        <v>127</v>
      </c>
    </row>
    <row r="115" s="1" customFormat="1" ht="16.5" customHeight="1">
      <c r="B115" s="148"/>
      <c r="C115" s="149" t="s">
        <v>179</v>
      </c>
      <c r="D115" s="149" t="s">
        <v>130</v>
      </c>
      <c r="E115" s="150" t="s">
        <v>283</v>
      </c>
      <c r="F115" s="151" t="s">
        <v>284</v>
      </c>
      <c r="G115" s="152" t="s">
        <v>133</v>
      </c>
      <c r="H115" s="153">
        <v>120.89</v>
      </c>
      <c r="I115" s="154">
        <v>14.300000000000001</v>
      </c>
      <c r="J115" s="154">
        <f>ROUND(I115*H115,2)</f>
        <v>1728.73</v>
      </c>
      <c r="K115" s="151" t="s">
        <v>134</v>
      </c>
      <c r="L115" s="31"/>
      <c r="M115" s="155" t="s">
        <v>3</v>
      </c>
      <c r="N115" s="156" t="s">
        <v>45</v>
      </c>
      <c r="O115" s="157">
        <v>0.034000000000000002</v>
      </c>
      <c r="P115" s="157">
        <f>O115*H115</f>
        <v>4.1102600000000002</v>
      </c>
      <c r="Q115" s="157">
        <v>0</v>
      </c>
      <c r="R115" s="157">
        <f>Q115*H115</f>
        <v>0</v>
      </c>
      <c r="S115" s="157">
        <v>0</v>
      </c>
      <c r="T115" s="158">
        <f>S115*H115</f>
        <v>0</v>
      </c>
      <c r="AR115" s="159" t="s">
        <v>135</v>
      </c>
      <c r="AT115" s="159" t="s">
        <v>130</v>
      </c>
      <c r="AU115" s="159" t="s">
        <v>84</v>
      </c>
      <c r="AY115" s="18" t="s">
        <v>127</v>
      </c>
      <c r="BE115" s="160">
        <f>IF(N115="základní",J115,0)</f>
        <v>1728.73</v>
      </c>
      <c r="BF115" s="160">
        <f>IF(N115="snížená",J115,0)</f>
        <v>0</v>
      </c>
      <c r="BG115" s="160">
        <f>IF(N115="zákl. přenesená",J115,0)</f>
        <v>0</v>
      </c>
      <c r="BH115" s="160">
        <f>IF(N115="sníž. přenesená",J115,0)</f>
        <v>0</v>
      </c>
      <c r="BI115" s="160">
        <f>IF(N115="nulová",J115,0)</f>
        <v>0</v>
      </c>
      <c r="BJ115" s="18" t="s">
        <v>82</v>
      </c>
      <c r="BK115" s="160">
        <f>ROUND(I115*H115,2)</f>
        <v>1728.73</v>
      </c>
      <c r="BL115" s="18" t="s">
        <v>135</v>
      </c>
      <c r="BM115" s="159" t="s">
        <v>636</v>
      </c>
    </row>
    <row r="116" s="1" customFormat="1">
      <c r="B116" s="31"/>
      <c r="D116" s="161" t="s">
        <v>137</v>
      </c>
      <c r="F116" s="162" t="s">
        <v>286</v>
      </c>
      <c r="L116" s="31"/>
      <c r="M116" s="163"/>
      <c r="N116" s="63"/>
      <c r="O116" s="63"/>
      <c r="P116" s="63"/>
      <c r="Q116" s="63"/>
      <c r="R116" s="63"/>
      <c r="S116" s="63"/>
      <c r="T116" s="64"/>
      <c r="AT116" s="18" t="s">
        <v>137</v>
      </c>
      <c r="AU116" s="18" t="s">
        <v>84</v>
      </c>
    </row>
    <row r="117" s="1" customFormat="1">
      <c r="B117" s="31"/>
      <c r="D117" s="161" t="s">
        <v>139</v>
      </c>
      <c r="F117" s="164" t="s">
        <v>279</v>
      </c>
      <c r="L117" s="31"/>
      <c r="M117" s="163"/>
      <c r="N117" s="63"/>
      <c r="O117" s="63"/>
      <c r="P117" s="63"/>
      <c r="Q117" s="63"/>
      <c r="R117" s="63"/>
      <c r="S117" s="63"/>
      <c r="T117" s="64"/>
      <c r="AT117" s="18" t="s">
        <v>139</v>
      </c>
      <c r="AU117" s="18" t="s">
        <v>84</v>
      </c>
    </row>
    <row r="118" s="1" customFormat="1" ht="16.5" customHeight="1">
      <c r="B118" s="148"/>
      <c r="C118" s="149" t="s">
        <v>189</v>
      </c>
      <c r="D118" s="149" t="s">
        <v>130</v>
      </c>
      <c r="E118" s="150" t="s">
        <v>287</v>
      </c>
      <c r="F118" s="151" t="s">
        <v>288</v>
      </c>
      <c r="G118" s="152" t="s">
        <v>133</v>
      </c>
      <c r="H118" s="153">
        <v>26.84</v>
      </c>
      <c r="I118" s="154">
        <v>39.100000000000001</v>
      </c>
      <c r="J118" s="154">
        <f>ROUND(I118*H118,2)</f>
        <v>1049.4400000000001</v>
      </c>
      <c r="K118" s="151" t="s">
        <v>134</v>
      </c>
      <c r="L118" s="31"/>
      <c r="M118" s="155" t="s">
        <v>3</v>
      </c>
      <c r="N118" s="156" t="s">
        <v>45</v>
      </c>
      <c r="O118" s="157">
        <v>0.073999999999999996</v>
      </c>
      <c r="P118" s="157">
        <f>O118*H118</f>
        <v>1.9861599999999999</v>
      </c>
      <c r="Q118" s="157">
        <v>0</v>
      </c>
      <c r="R118" s="157">
        <f>Q118*H118</f>
        <v>0</v>
      </c>
      <c r="S118" s="157">
        <v>0</v>
      </c>
      <c r="T118" s="158">
        <f>S118*H118</f>
        <v>0</v>
      </c>
      <c r="AR118" s="159" t="s">
        <v>135</v>
      </c>
      <c r="AT118" s="159" t="s">
        <v>130</v>
      </c>
      <c r="AU118" s="159" t="s">
        <v>84</v>
      </c>
      <c r="AY118" s="18" t="s">
        <v>127</v>
      </c>
      <c r="BE118" s="160">
        <f>IF(N118="základní",J118,0)</f>
        <v>1049.4400000000001</v>
      </c>
      <c r="BF118" s="160">
        <f>IF(N118="snížená",J118,0)</f>
        <v>0</v>
      </c>
      <c r="BG118" s="160">
        <f>IF(N118="zákl. přenesená",J118,0)</f>
        <v>0</v>
      </c>
      <c r="BH118" s="160">
        <f>IF(N118="sníž. přenesená",J118,0)</f>
        <v>0</v>
      </c>
      <c r="BI118" s="160">
        <f>IF(N118="nulová",J118,0)</f>
        <v>0</v>
      </c>
      <c r="BJ118" s="18" t="s">
        <v>82</v>
      </c>
      <c r="BK118" s="160">
        <f>ROUND(I118*H118,2)</f>
        <v>1049.4400000000001</v>
      </c>
      <c r="BL118" s="18" t="s">
        <v>135</v>
      </c>
      <c r="BM118" s="159" t="s">
        <v>637</v>
      </c>
    </row>
    <row r="119" s="1" customFormat="1">
      <c r="B119" s="31"/>
      <c r="D119" s="161" t="s">
        <v>137</v>
      </c>
      <c r="F119" s="162" t="s">
        <v>290</v>
      </c>
      <c r="L119" s="31"/>
      <c r="M119" s="163"/>
      <c r="N119" s="63"/>
      <c r="O119" s="63"/>
      <c r="P119" s="63"/>
      <c r="Q119" s="63"/>
      <c r="R119" s="63"/>
      <c r="S119" s="63"/>
      <c r="T119" s="64"/>
      <c r="AT119" s="18" t="s">
        <v>137</v>
      </c>
      <c r="AU119" s="18" t="s">
        <v>84</v>
      </c>
    </row>
    <row r="120" s="1" customFormat="1">
      <c r="B120" s="31"/>
      <c r="D120" s="161" t="s">
        <v>139</v>
      </c>
      <c r="F120" s="164" t="s">
        <v>291</v>
      </c>
      <c r="L120" s="31"/>
      <c r="M120" s="163"/>
      <c r="N120" s="63"/>
      <c r="O120" s="63"/>
      <c r="P120" s="63"/>
      <c r="Q120" s="63"/>
      <c r="R120" s="63"/>
      <c r="S120" s="63"/>
      <c r="T120" s="64"/>
      <c r="AT120" s="18" t="s">
        <v>139</v>
      </c>
      <c r="AU120" s="18" t="s">
        <v>84</v>
      </c>
    </row>
    <row r="121" s="1" customFormat="1">
      <c r="B121" s="31"/>
      <c r="D121" s="161" t="s">
        <v>141</v>
      </c>
      <c r="F121" s="164" t="s">
        <v>292</v>
      </c>
      <c r="L121" s="31"/>
      <c r="M121" s="163"/>
      <c r="N121" s="63"/>
      <c r="O121" s="63"/>
      <c r="P121" s="63"/>
      <c r="Q121" s="63"/>
      <c r="R121" s="63"/>
      <c r="S121" s="63"/>
      <c r="T121" s="64"/>
      <c r="AT121" s="18" t="s">
        <v>141</v>
      </c>
      <c r="AU121" s="18" t="s">
        <v>84</v>
      </c>
    </row>
    <row r="122" s="12" customFormat="1">
      <c r="B122" s="165"/>
      <c r="D122" s="161" t="s">
        <v>143</v>
      </c>
      <c r="E122" s="166" t="s">
        <v>3</v>
      </c>
      <c r="F122" s="167" t="s">
        <v>638</v>
      </c>
      <c r="H122" s="168">
        <v>26.84</v>
      </c>
      <c r="L122" s="165"/>
      <c r="M122" s="169"/>
      <c r="N122" s="170"/>
      <c r="O122" s="170"/>
      <c r="P122" s="170"/>
      <c r="Q122" s="170"/>
      <c r="R122" s="170"/>
      <c r="S122" s="170"/>
      <c r="T122" s="171"/>
      <c r="AT122" s="166" t="s">
        <v>143</v>
      </c>
      <c r="AU122" s="166" t="s">
        <v>84</v>
      </c>
      <c r="AV122" s="12" t="s">
        <v>84</v>
      </c>
      <c r="AW122" s="12" t="s">
        <v>36</v>
      </c>
      <c r="AX122" s="12" t="s">
        <v>82</v>
      </c>
      <c r="AY122" s="166" t="s">
        <v>127</v>
      </c>
    </row>
    <row r="123" s="1" customFormat="1" ht="16.5" customHeight="1">
      <c r="B123" s="148"/>
      <c r="C123" s="149" t="s">
        <v>194</v>
      </c>
      <c r="D123" s="149" t="s">
        <v>130</v>
      </c>
      <c r="E123" s="150" t="s">
        <v>294</v>
      </c>
      <c r="F123" s="151" t="s">
        <v>295</v>
      </c>
      <c r="G123" s="152" t="s">
        <v>133</v>
      </c>
      <c r="H123" s="153">
        <v>13.42</v>
      </c>
      <c r="I123" s="154">
        <v>190</v>
      </c>
      <c r="J123" s="154">
        <f>ROUND(I123*H123,2)</f>
        <v>2549.8000000000002</v>
      </c>
      <c r="K123" s="151" t="s">
        <v>134</v>
      </c>
      <c r="L123" s="31"/>
      <c r="M123" s="155" t="s">
        <v>3</v>
      </c>
      <c r="N123" s="156" t="s">
        <v>45</v>
      </c>
      <c r="O123" s="157">
        <v>0.65200000000000002</v>
      </c>
      <c r="P123" s="157">
        <f>O123*H123</f>
        <v>8.7498400000000007</v>
      </c>
      <c r="Q123" s="157">
        <v>0</v>
      </c>
      <c r="R123" s="157">
        <f>Q123*H123</f>
        <v>0</v>
      </c>
      <c r="S123" s="157">
        <v>0</v>
      </c>
      <c r="T123" s="158">
        <f>S123*H123</f>
        <v>0</v>
      </c>
      <c r="AR123" s="159" t="s">
        <v>135</v>
      </c>
      <c r="AT123" s="159" t="s">
        <v>130</v>
      </c>
      <c r="AU123" s="159" t="s">
        <v>84</v>
      </c>
      <c r="AY123" s="18" t="s">
        <v>127</v>
      </c>
      <c r="BE123" s="160">
        <f>IF(N123="základní",J123,0)</f>
        <v>2549.8000000000002</v>
      </c>
      <c r="BF123" s="160">
        <f>IF(N123="snížená",J123,0)</f>
        <v>0</v>
      </c>
      <c r="BG123" s="160">
        <f>IF(N123="zákl. přenesená",J123,0)</f>
        <v>0</v>
      </c>
      <c r="BH123" s="160">
        <f>IF(N123="sníž. přenesená",J123,0)</f>
        <v>0</v>
      </c>
      <c r="BI123" s="160">
        <f>IF(N123="nulová",J123,0)</f>
        <v>0</v>
      </c>
      <c r="BJ123" s="18" t="s">
        <v>82</v>
      </c>
      <c r="BK123" s="160">
        <f>ROUND(I123*H123,2)</f>
        <v>2549.8000000000002</v>
      </c>
      <c r="BL123" s="18" t="s">
        <v>135</v>
      </c>
      <c r="BM123" s="159" t="s">
        <v>639</v>
      </c>
    </row>
    <row r="124" s="1" customFormat="1">
      <c r="B124" s="31"/>
      <c r="D124" s="161" t="s">
        <v>137</v>
      </c>
      <c r="F124" s="162" t="s">
        <v>297</v>
      </c>
      <c r="L124" s="31"/>
      <c r="M124" s="163"/>
      <c r="N124" s="63"/>
      <c r="O124" s="63"/>
      <c r="P124" s="63"/>
      <c r="Q124" s="63"/>
      <c r="R124" s="63"/>
      <c r="S124" s="63"/>
      <c r="T124" s="64"/>
      <c r="AT124" s="18" t="s">
        <v>137</v>
      </c>
      <c r="AU124" s="18" t="s">
        <v>84</v>
      </c>
    </row>
    <row r="125" s="1" customFormat="1">
      <c r="B125" s="31"/>
      <c r="D125" s="161" t="s">
        <v>139</v>
      </c>
      <c r="F125" s="164" t="s">
        <v>298</v>
      </c>
      <c r="L125" s="31"/>
      <c r="M125" s="163"/>
      <c r="N125" s="63"/>
      <c r="O125" s="63"/>
      <c r="P125" s="63"/>
      <c r="Q125" s="63"/>
      <c r="R125" s="63"/>
      <c r="S125" s="63"/>
      <c r="T125" s="64"/>
      <c r="AT125" s="18" t="s">
        <v>139</v>
      </c>
      <c r="AU125" s="18" t="s">
        <v>84</v>
      </c>
    </row>
    <row r="126" s="1" customFormat="1">
      <c r="B126" s="31"/>
      <c r="D126" s="161" t="s">
        <v>141</v>
      </c>
      <c r="F126" s="164" t="s">
        <v>299</v>
      </c>
      <c r="L126" s="31"/>
      <c r="M126" s="163"/>
      <c r="N126" s="63"/>
      <c r="O126" s="63"/>
      <c r="P126" s="63"/>
      <c r="Q126" s="63"/>
      <c r="R126" s="63"/>
      <c r="S126" s="63"/>
      <c r="T126" s="64"/>
      <c r="AT126" s="18" t="s">
        <v>141</v>
      </c>
      <c r="AU126" s="18" t="s">
        <v>84</v>
      </c>
    </row>
    <row r="127" s="12" customFormat="1">
      <c r="B127" s="165"/>
      <c r="D127" s="161" t="s">
        <v>143</v>
      </c>
      <c r="E127" s="166" t="s">
        <v>3</v>
      </c>
      <c r="F127" s="167" t="s">
        <v>640</v>
      </c>
      <c r="H127" s="168">
        <v>13.42</v>
      </c>
      <c r="L127" s="165"/>
      <c r="M127" s="169"/>
      <c r="N127" s="170"/>
      <c r="O127" s="170"/>
      <c r="P127" s="170"/>
      <c r="Q127" s="170"/>
      <c r="R127" s="170"/>
      <c r="S127" s="170"/>
      <c r="T127" s="171"/>
      <c r="AT127" s="166" t="s">
        <v>143</v>
      </c>
      <c r="AU127" s="166" t="s">
        <v>84</v>
      </c>
      <c r="AV127" s="12" t="s">
        <v>84</v>
      </c>
      <c r="AW127" s="12" t="s">
        <v>36</v>
      </c>
      <c r="AX127" s="12" t="s">
        <v>82</v>
      </c>
      <c r="AY127" s="166" t="s">
        <v>127</v>
      </c>
    </row>
    <row r="128" s="1" customFormat="1" ht="16.5" customHeight="1">
      <c r="B128" s="148"/>
      <c r="C128" s="149" t="s">
        <v>156</v>
      </c>
      <c r="D128" s="149" t="s">
        <v>130</v>
      </c>
      <c r="E128" s="150" t="s">
        <v>301</v>
      </c>
      <c r="F128" s="151" t="s">
        <v>302</v>
      </c>
      <c r="G128" s="152" t="s">
        <v>133</v>
      </c>
      <c r="H128" s="153">
        <v>44.789999999999999</v>
      </c>
      <c r="I128" s="154">
        <v>95</v>
      </c>
      <c r="J128" s="154">
        <f>ROUND(I128*H128,2)</f>
        <v>4255.0500000000002</v>
      </c>
      <c r="K128" s="151" t="s">
        <v>134</v>
      </c>
      <c r="L128" s="31"/>
      <c r="M128" s="155" t="s">
        <v>3</v>
      </c>
      <c r="N128" s="156" t="s">
        <v>45</v>
      </c>
      <c r="O128" s="157">
        <v>0.29899999999999999</v>
      </c>
      <c r="P128" s="157">
        <f>O128*H128</f>
        <v>13.392209999999999</v>
      </c>
      <c r="Q128" s="157">
        <v>0</v>
      </c>
      <c r="R128" s="157">
        <f>Q128*H128</f>
        <v>0</v>
      </c>
      <c r="S128" s="157">
        <v>0</v>
      </c>
      <c r="T128" s="158">
        <f>S128*H128</f>
        <v>0</v>
      </c>
      <c r="AR128" s="159" t="s">
        <v>135</v>
      </c>
      <c r="AT128" s="159" t="s">
        <v>130</v>
      </c>
      <c r="AU128" s="159" t="s">
        <v>84</v>
      </c>
      <c r="AY128" s="18" t="s">
        <v>127</v>
      </c>
      <c r="BE128" s="160">
        <f>IF(N128="základní",J128,0)</f>
        <v>4255.0500000000002</v>
      </c>
      <c r="BF128" s="160">
        <f>IF(N128="snížená",J128,0)</f>
        <v>0</v>
      </c>
      <c r="BG128" s="160">
        <f>IF(N128="zákl. přenesená",J128,0)</f>
        <v>0</v>
      </c>
      <c r="BH128" s="160">
        <f>IF(N128="sníž. přenesená",J128,0)</f>
        <v>0</v>
      </c>
      <c r="BI128" s="160">
        <f>IF(N128="nulová",J128,0)</f>
        <v>0</v>
      </c>
      <c r="BJ128" s="18" t="s">
        <v>82</v>
      </c>
      <c r="BK128" s="160">
        <f>ROUND(I128*H128,2)</f>
        <v>4255.0500000000002</v>
      </c>
      <c r="BL128" s="18" t="s">
        <v>135</v>
      </c>
      <c r="BM128" s="159" t="s">
        <v>641</v>
      </c>
    </row>
    <row r="129" s="1" customFormat="1">
      <c r="B129" s="31"/>
      <c r="D129" s="161" t="s">
        <v>137</v>
      </c>
      <c r="F129" s="162" t="s">
        <v>304</v>
      </c>
      <c r="L129" s="31"/>
      <c r="M129" s="163"/>
      <c r="N129" s="63"/>
      <c r="O129" s="63"/>
      <c r="P129" s="63"/>
      <c r="Q129" s="63"/>
      <c r="R129" s="63"/>
      <c r="S129" s="63"/>
      <c r="T129" s="64"/>
      <c r="AT129" s="18" t="s">
        <v>137</v>
      </c>
      <c r="AU129" s="18" t="s">
        <v>84</v>
      </c>
    </row>
    <row r="130" s="1" customFormat="1">
      <c r="B130" s="31"/>
      <c r="D130" s="161" t="s">
        <v>139</v>
      </c>
      <c r="F130" s="164" t="s">
        <v>305</v>
      </c>
      <c r="L130" s="31"/>
      <c r="M130" s="163"/>
      <c r="N130" s="63"/>
      <c r="O130" s="63"/>
      <c r="P130" s="63"/>
      <c r="Q130" s="63"/>
      <c r="R130" s="63"/>
      <c r="S130" s="63"/>
      <c r="T130" s="64"/>
      <c r="AT130" s="18" t="s">
        <v>139</v>
      </c>
      <c r="AU130" s="18" t="s">
        <v>84</v>
      </c>
    </row>
    <row r="131" s="1" customFormat="1">
      <c r="B131" s="31"/>
      <c r="D131" s="161" t="s">
        <v>141</v>
      </c>
      <c r="F131" s="164" t="s">
        <v>306</v>
      </c>
      <c r="L131" s="31"/>
      <c r="M131" s="163"/>
      <c r="N131" s="63"/>
      <c r="O131" s="63"/>
      <c r="P131" s="63"/>
      <c r="Q131" s="63"/>
      <c r="R131" s="63"/>
      <c r="S131" s="63"/>
      <c r="T131" s="64"/>
      <c r="AT131" s="18" t="s">
        <v>141</v>
      </c>
      <c r="AU131" s="18" t="s">
        <v>84</v>
      </c>
    </row>
    <row r="132" s="12" customFormat="1">
      <c r="B132" s="165"/>
      <c r="D132" s="161" t="s">
        <v>143</v>
      </c>
      <c r="E132" s="166" t="s">
        <v>3</v>
      </c>
      <c r="F132" s="167" t="s">
        <v>642</v>
      </c>
      <c r="H132" s="168">
        <v>13.42</v>
      </c>
      <c r="L132" s="165"/>
      <c r="M132" s="169"/>
      <c r="N132" s="170"/>
      <c r="O132" s="170"/>
      <c r="P132" s="170"/>
      <c r="Q132" s="170"/>
      <c r="R132" s="170"/>
      <c r="S132" s="170"/>
      <c r="T132" s="171"/>
      <c r="AT132" s="166" t="s">
        <v>143</v>
      </c>
      <c r="AU132" s="166" t="s">
        <v>84</v>
      </c>
      <c r="AV132" s="12" t="s">
        <v>84</v>
      </c>
      <c r="AW132" s="12" t="s">
        <v>36</v>
      </c>
      <c r="AX132" s="12" t="s">
        <v>74</v>
      </c>
      <c r="AY132" s="166" t="s">
        <v>127</v>
      </c>
    </row>
    <row r="133" s="12" customFormat="1">
      <c r="B133" s="165"/>
      <c r="D133" s="161" t="s">
        <v>143</v>
      </c>
      <c r="E133" s="166" t="s">
        <v>3</v>
      </c>
      <c r="F133" s="167" t="s">
        <v>643</v>
      </c>
      <c r="H133" s="168">
        <v>31.370000000000001</v>
      </c>
      <c r="L133" s="165"/>
      <c r="M133" s="169"/>
      <c r="N133" s="170"/>
      <c r="O133" s="170"/>
      <c r="P133" s="170"/>
      <c r="Q133" s="170"/>
      <c r="R133" s="170"/>
      <c r="S133" s="170"/>
      <c r="T133" s="171"/>
      <c r="AT133" s="166" t="s">
        <v>143</v>
      </c>
      <c r="AU133" s="166" t="s">
        <v>84</v>
      </c>
      <c r="AV133" s="12" t="s">
        <v>84</v>
      </c>
      <c r="AW133" s="12" t="s">
        <v>36</v>
      </c>
      <c r="AX133" s="12" t="s">
        <v>74</v>
      </c>
      <c r="AY133" s="166" t="s">
        <v>127</v>
      </c>
    </row>
    <row r="134" s="13" customFormat="1">
      <c r="B134" s="181"/>
      <c r="D134" s="161" t="s">
        <v>143</v>
      </c>
      <c r="E134" s="182" t="s">
        <v>3</v>
      </c>
      <c r="F134" s="183" t="s">
        <v>206</v>
      </c>
      <c r="H134" s="184">
        <v>44.789999999999999</v>
      </c>
      <c r="L134" s="181"/>
      <c r="M134" s="185"/>
      <c r="N134" s="186"/>
      <c r="O134" s="186"/>
      <c r="P134" s="186"/>
      <c r="Q134" s="186"/>
      <c r="R134" s="186"/>
      <c r="S134" s="186"/>
      <c r="T134" s="187"/>
      <c r="AT134" s="182" t="s">
        <v>143</v>
      </c>
      <c r="AU134" s="182" t="s">
        <v>84</v>
      </c>
      <c r="AV134" s="13" t="s">
        <v>135</v>
      </c>
      <c r="AW134" s="13" t="s">
        <v>36</v>
      </c>
      <c r="AX134" s="13" t="s">
        <v>82</v>
      </c>
      <c r="AY134" s="182" t="s">
        <v>127</v>
      </c>
    </row>
    <row r="135" s="1" customFormat="1" ht="16.5" customHeight="1">
      <c r="B135" s="148"/>
      <c r="C135" s="172" t="s">
        <v>212</v>
      </c>
      <c r="D135" s="172" t="s">
        <v>190</v>
      </c>
      <c r="E135" s="173" t="s">
        <v>309</v>
      </c>
      <c r="F135" s="174" t="s">
        <v>310</v>
      </c>
      <c r="G135" s="175" t="s">
        <v>171</v>
      </c>
      <c r="H135" s="176">
        <v>56.466000000000001</v>
      </c>
      <c r="I135" s="177">
        <v>956</v>
      </c>
      <c r="J135" s="177">
        <f>ROUND(I135*H135,2)</f>
        <v>53981.5</v>
      </c>
      <c r="K135" s="174" t="s">
        <v>134</v>
      </c>
      <c r="L135" s="178"/>
      <c r="M135" s="179" t="s">
        <v>3</v>
      </c>
      <c r="N135" s="180" t="s">
        <v>45</v>
      </c>
      <c r="O135" s="157">
        <v>0</v>
      </c>
      <c r="P135" s="157">
        <f>O135*H135</f>
        <v>0</v>
      </c>
      <c r="Q135" s="157">
        <v>1</v>
      </c>
      <c r="R135" s="157">
        <f>Q135*H135</f>
        <v>56.466000000000001</v>
      </c>
      <c r="S135" s="157">
        <v>0</v>
      </c>
      <c r="T135" s="158">
        <f>S135*H135</f>
        <v>0</v>
      </c>
      <c r="AR135" s="159" t="s">
        <v>194</v>
      </c>
      <c r="AT135" s="159" t="s">
        <v>190</v>
      </c>
      <c r="AU135" s="159" t="s">
        <v>84</v>
      </c>
      <c r="AY135" s="18" t="s">
        <v>127</v>
      </c>
      <c r="BE135" s="160">
        <f>IF(N135="základní",J135,0)</f>
        <v>53981.5</v>
      </c>
      <c r="BF135" s="160">
        <f>IF(N135="snížená",J135,0)</f>
        <v>0</v>
      </c>
      <c r="BG135" s="160">
        <f>IF(N135="zákl. přenesená",J135,0)</f>
        <v>0</v>
      </c>
      <c r="BH135" s="160">
        <f>IF(N135="sníž. přenesená",J135,0)</f>
        <v>0</v>
      </c>
      <c r="BI135" s="160">
        <f>IF(N135="nulová",J135,0)</f>
        <v>0</v>
      </c>
      <c r="BJ135" s="18" t="s">
        <v>82</v>
      </c>
      <c r="BK135" s="160">
        <f>ROUND(I135*H135,2)</f>
        <v>53981.5</v>
      </c>
      <c r="BL135" s="18" t="s">
        <v>135</v>
      </c>
      <c r="BM135" s="159" t="s">
        <v>644</v>
      </c>
    </row>
    <row r="136" s="1" customFormat="1">
      <c r="B136" s="31"/>
      <c r="D136" s="161" t="s">
        <v>137</v>
      </c>
      <c r="F136" s="162" t="s">
        <v>310</v>
      </c>
      <c r="L136" s="31"/>
      <c r="M136" s="163"/>
      <c r="N136" s="63"/>
      <c r="O136" s="63"/>
      <c r="P136" s="63"/>
      <c r="Q136" s="63"/>
      <c r="R136" s="63"/>
      <c r="S136" s="63"/>
      <c r="T136" s="64"/>
      <c r="AT136" s="18" t="s">
        <v>137</v>
      </c>
      <c r="AU136" s="18" t="s">
        <v>84</v>
      </c>
    </row>
    <row r="137" s="1" customFormat="1">
      <c r="B137" s="31"/>
      <c r="D137" s="161" t="s">
        <v>141</v>
      </c>
      <c r="F137" s="164" t="s">
        <v>312</v>
      </c>
      <c r="L137" s="31"/>
      <c r="M137" s="163"/>
      <c r="N137" s="63"/>
      <c r="O137" s="63"/>
      <c r="P137" s="63"/>
      <c r="Q137" s="63"/>
      <c r="R137" s="63"/>
      <c r="S137" s="63"/>
      <c r="T137" s="64"/>
      <c r="AT137" s="18" t="s">
        <v>141</v>
      </c>
      <c r="AU137" s="18" t="s">
        <v>84</v>
      </c>
    </row>
    <row r="138" s="12" customFormat="1">
      <c r="B138" s="165"/>
      <c r="D138" s="161" t="s">
        <v>143</v>
      </c>
      <c r="E138" s="166" t="s">
        <v>3</v>
      </c>
      <c r="F138" s="167" t="s">
        <v>645</v>
      </c>
      <c r="H138" s="168">
        <v>56.466000000000001</v>
      </c>
      <c r="L138" s="165"/>
      <c r="M138" s="169"/>
      <c r="N138" s="170"/>
      <c r="O138" s="170"/>
      <c r="P138" s="170"/>
      <c r="Q138" s="170"/>
      <c r="R138" s="170"/>
      <c r="S138" s="170"/>
      <c r="T138" s="171"/>
      <c r="AT138" s="166" t="s">
        <v>143</v>
      </c>
      <c r="AU138" s="166" t="s">
        <v>84</v>
      </c>
      <c r="AV138" s="12" t="s">
        <v>84</v>
      </c>
      <c r="AW138" s="12" t="s">
        <v>36</v>
      </c>
      <c r="AX138" s="12" t="s">
        <v>82</v>
      </c>
      <c r="AY138" s="166" t="s">
        <v>127</v>
      </c>
    </row>
    <row r="139" s="1" customFormat="1" ht="16.5" customHeight="1">
      <c r="B139" s="148"/>
      <c r="C139" s="149" t="s">
        <v>219</v>
      </c>
      <c r="D139" s="149" t="s">
        <v>130</v>
      </c>
      <c r="E139" s="150" t="s">
        <v>314</v>
      </c>
      <c r="F139" s="151" t="s">
        <v>315</v>
      </c>
      <c r="G139" s="152" t="s">
        <v>147</v>
      </c>
      <c r="H139" s="153">
        <v>13</v>
      </c>
      <c r="I139" s="154">
        <v>45.5</v>
      </c>
      <c r="J139" s="154">
        <f>ROUND(I139*H139,2)</f>
        <v>591.5</v>
      </c>
      <c r="K139" s="151" t="s">
        <v>134</v>
      </c>
      <c r="L139" s="31"/>
      <c r="M139" s="155" t="s">
        <v>3</v>
      </c>
      <c r="N139" s="156" t="s">
        <v>45</v>
      </c>
      <c r="O139" s="157">
        <v>0.17699999999999999</v>
      </c>
      <c r="P139" s="157">
        <f>O139*H139</f>
        <v>2.3009999999999997</v>
      </c>
      <c r="Q139" s="157">
        <v>0</v>
      </c>
      <c r="R139" s="157">
        <f>Q139*H139</f>
        <v>0</v>
      </c>
      <c r="S139" s="157">
        <v>0</v>
      </c>
      <c r="T139" s="158">
        <f>S139*H139</f>
        <v>0</v>
      </c>
      <c r="AR139" s="159" t="s">
        <v>135</v>
      </c>
      <c r="AT139" s="159" t="s">
        <v>130</v>
      </c>
      <c r="AU139" s="159" t="s">
        <v>84</v>
      </c>
      <c r="AY139" s="18" t="s">
        <v>127</v>
      </c>
      <c r="BE139" s="160">
        <f>IF(N139="základní",J139,0)</f>
        <v>591.5</v>
      </c>
      <c r="BF139" s="160">
        <f>IF(N139="snížená",J139,0)</f>
        <v>0</v>
      </c>
      <c r="BG139" s="160">
        <f>IF(N139="zákl. přenesená",J139,0)</f>
        <v>0</v>
      </c>
      <c r="BH139" s="160">
        <f>IF(N139="sníž. přenesená",J139,0)</f>
        <v>0</v>
      </c>
      <c r="BI139" s="160">
        <f>IF(N139="nulová",J139,0)</f>
        <v>0</v>
      </c>
      <c r="BJ139" s="18" t="s">
        <v>82</v>
      </c>
      <c r="BK139" s="160">
        <f>ROUND(I139*H139,2)</f>
        <v>591.5</v>
      </c>
      <c r="BL139" s="18" t="s">
        <v>135</v>
      </c>
      <c r="BM139" s="159" t="s">
        <v>646</v>
      </c>
    </row>
    <row r="140" s="1" customFormat="1">
      <c r="B140" s="31"/>
      <c r="D140" s="161" t="s">
        <v>137</v>
      </c>
      <c r="F140" s="162" t="s">
        <v>317</v>
      </c>
      <c r="L140" s="31"/>
      <c r="M140" s="163"/>
      <c r="N140" s="63"/>
      <c r="O140" s="63"/>
      <c r="P140" s="63"/>
      <c r="Q140" s="63"/>
      <c r="R140" s="63"/>
      <c r="S140" s="63"/>
      <c r="T140" s="64"/>
      <c r="AT140" s="18" t="s">
        <v>137</v>
      </c>
      <c r="AU140" s="18" t="s">
        <v>84</v>
      </c>
    </row>
    <row r="141" s="1" customFormat="1">
      <c r="B141" s="31"/>
      <c r="D141" s="161" t="s">
        <v>139</v>
      </c>
      <c r="F141" s="164" t="s">
        <v>318</v>
      </c>
      <c r="L141" s="31"/>
      <c r="M141" s="163"/>
      <c r="N141" s="63"/>
      <c r="O141" s="63"/>
      <c r="P141" s="63"/>
      <c r="Q141" s="63"/>
      <c r="R141" s="63"/>
      <c r="S141" s="63"/>
      <c r="T141" s="64"/>
      <c r="AT141" s="18" t="s">
        <v>139</v>
      </c>
      <c r="AU141" s="18" t="s">
        <v>84</v>
      </c>
    </row>
    <row r="142" s="1" customFormat="1">
      <c r="B142" s="31"/>
      <c r="D142" s="161" t="s">
        <v>141</v>
      </c>
      <c r="F142" s="164" t="s">
        <v>319</v>
      </c>
      <c r="L142" s="31"/>
      <c r="M142" s="163"/>
      <c r="N142" s="63"/>
      <c r="O142" s="63"/>
      <c r="P142" s="63"/>
      <c r="Q142" s="63"/>
      <c r="R142" s="63"/>
      <c r="S142" s="63"/>
      <c r="T142" s="64"/>
      <c r="AT142" s="18" t="s">
        <v>141</v>
      </c>
      <c r="AU142" s="18" t="s">
        <v>84</v>
      </c>
    </row>
    <row r="143" s="12" customFormat="1">
      <c r="B143" s="165"/>
      <c r="D143" s="161" t="s">
        <v>143</v>
      </c>
      <c r="E143" s="166" t="s">
        <v>3</v>
      </c>
      <c r="F143" s="167" t="s">
        <v>647</v>
      </c>
      <c r="H143" s="168">
        <v>13</v>
      </c>
      <c r="L143" s="165"/>
      <c r="M143" s="169"/>
      <c r="N143" s="170"/>
      <c r="O143" s="170"/>
      <c r="P143" s="170"/>
      <c r="Q143" s="170"/>
      <c r="R143" s="170"/>
      <c r="S143" s="170"/>
      <c r="T143" s="171"/>
      <c r="AT143" s="166" t="s">
        <v>143</v>
      </c>
      <c r="AU143" s="166" t="s">
        <v>84</v>
      </c>
      <c r="AV143" s="12" t="s">
        <v>84</v>
      </c>
      <c r="AW143" s="12" t="s">
        <v>36</v>
      </c>
      <c r="AX143" s="12" t="s">
        <v>82</v>
      </c>
      <c r="AY143" s="166" t="s">
        <v>127</v>
      </c>
    </row>
    <row r="144" s="1" customFormat="1" ht="16.5" customHeight="1">
      <c r="B144" s="148"/>
      <c r="C144" s="172" t="s">
        <v>225</v>
      </c>
      <c r="D144" s="172" t="s">
        <v>190</v>
      </c>
      <c r="E144" s="173" t="s">
        <v>321</v>
      </c>
      <c r="F144" s="174" t="s">
        <v>322</v>
      </c>
      <c r="G144" s="175" t="s">
        <v>171</v>
      </c>
      <c r="H144" s="176">
        <v>3.5099999999999998</v>
      </c>
      <c r="I144" s="177">
        <v>536</v>
      </c>
      <c r="J144" s="177">
        <f>ROUND(I144*H144,2)</f>
        <v>1881.3599999999999</v>
      </c>
      <c r="K144" s="174" t="s">
        <v>134</v>
      </c>
      <c r="L144" s="178"/>
      <c r="M144" s="179" t="s">
        <v>3</v>
      </c>
      <c r="N144" s="180" t="s">
        <v>45</v>
      </c>
      <c r="O144" s="157">
        <v>0</v>
      </c>
      <c r="P144" s="157">
        <f>O144*H144</f>
        <v>0</v>
      </c>
      <c r="Q144" s="157">
        <v>1</v>
      </c>
      <c r="R144" s="157">
        <f>Q144*H144</f>
        <v>3.5099999999999998</v>
      </c>
      <c r="S144" s="157">
        <v>0</v>
      </c>
      <c r="T144" s="158">
        <f>S144*H144</f>
        <v>0</v>
      </c>
      <c r="AR144" s="159" t="s">
        <v>194</v>
      </c>
      <c r="AT144" s="159" t="s">
        <v>190</v>
      </c>
      <c r="AU144" s="159" t="s">
        <v>84</v>
      </c>
      <c r="AY144" s="18" t="s">
        <v>127</v>
      </c>
      <c r="BE144" s="160">
        <f>IF(N144="základní",J144,0)</f>
        <v>1881.3599999999999</v>
      </c>
      <c r="BF144" s="160">
        <f>IF(N144="snížená",J144,0)</f>
        <v>0</v>
      </c>
      <c r="BG144" s="160">
        <f>IF(N144="zákl. přenesená",J144,0)</f>
        <v>0</v>
      </c>
      <c r="BH144" s="160">
        <f>IF(N144="sníž. přenesená",J144,0)</f>
        <v>0</v>
      </c>
      <c r="BI144" s="160">
        <f>IF(N144="nulová",J144,0)</f>
        <v>0</v>
      </c>
      <c r="BJ144" s="18" t="s">
        <v>82</v>
      </c>
      <c r="BK144" s="160">
        <f>ROUND(I144*H144,2)</f>
        <v>1881.3599999999999</v>
      </c>
      <c r="BL144" s="18" t="s">
        <v>135</v>
      </c>
      <c r="BM144" s="159" t="s">
        <v>648</v>
      </c>
    </row>
    <row r="145" s="1" customFormat="1">
      <c r="B145" s="31"/>
      <c r="D145" s="161" t="s">
        <v>137</v>
      </c>
      <c r="F145" s="162" t="s">
        <v>322</v>
      </c>
      <c r="L145" s="31"/>
      <c r="M145" s="163"/>
      <c r="N145" s="63"/>
      <c r="O145" s="63"/>
      <c r="P145" s="63"/>
      <c r="Q145" s="63"/>
      <c r="R145" s="63"/>
      <c r="S145" s="63"/>
      <c r="T145" s="64"/>
      <c r="AT145" s="18" t="s">
        <v>137</v>
      </c>
      <c r="AU145" s="18" t="s">
        <v>84</v>
      </c>
    </row>
    <row r="146" s="12" customFormat="1">
      <c r="B146" s="165"/>
      <c r="D146" s="161" t="s">
        <v>143</v>
      </c>
      <c r="E146" s="166" t="s">
        <v>3</v>
      </c>
      <c r="F146" s="167" t="s">
        <v>649</v>
      </c>
      <c r="H146" s="168">
        <v>3.5099999999999998</v>
      </c>
      <c r="L146" s="165"/>
      <c r="M146" s="169"/>
      <c r="N146" s="170"/>
      <c r="O146" s="170"/>
      <c r="P146" s="170"/>
      <c r="Q146" s="170"/>
      <c r="R146" s="170"/>
      <c r="S146" s="170"/>
      <c r="T146" s="171"/>
      <c r="AT146" s="166" t="s">
        <v>143</v>
      </c>
      <c r="AU146" s="166" t="s">
        <v>84</v>
      </c>
      <c r="AV146" s="12" t="s">
        <v>84</v>
      </c>
      <c r="AW146" s="12" t="s">
        <v>36</v>
      </c>
      <c r="AX146" s="12" t="s">
        <v>82</v>
      </c>
      <c r="AY146" s="166" t="s">
        <v>127</v>
      </c>
    </row>
    <row r="147" s="1" customFormat="1" ht="16.5" customHeight="1">
      <c r="B147" s="148"/>
      <c r="C147" s="149" t="s">
        <v>234</v>
      </c>
      <c r="D147" s="149" t="s">
        <v>130</v>
      </c>
      <c r="E147" s="150" t="s">
        <v>326</v>
      </c>
      <c r="F147" s="151" t="s">
        <v>327</v>
      </c>
      <c r="G147" s="152" t="s">
        <v>147</v>
      </c>
      <c r="H147" s="153">
        <v>13</v>
      </c>
      <c r="I147" s="154">
        <v>18.199999999999999</v>
      </c>
      <c r="J147" s="154">
        <f>ROUND(I147*H147,2)</f>
        <v>236.59999999999999</v>
      </c>
      <c r="K147" s="151" t="s">
        <v>134</v>
      </c>
      <c r="L147" s="31"/>
      <c r="M147" s="155" t="s">
        <v>3</v>
      </c>
      <c r="N147" s="156" t="s">
        <v>45</v>
      </c>
      <c r="O147" s="157">
        <v>0.058000000000000003</v>
      </c>
      <c r="P147" s="157">
        <f>O147*H147</f>
        <v>0.754</v>
      </c>
      <c r="Q147" s="157">
        <v>0</v>
      </c>
      <c r="R147" s="157">
        <f>Q147*H147</f>
        <v>0</v>
      </c>
      <c r="S147" s="157">
        <v>0</v>
      </c>
      <c r="T147" s="158">
        <f>S147*H147</f>
        <v>0</v>
      </c>
      <c r="AR147" s="159" t="s">
        <v>135</v>
      </c>
      <c r="AT147" s="159" t="s">
        <v>130</v>
      </c>
      <c r="AU147" s="159" t="s">
        <v>84</v>
      </c>
      <c r="AY147" s="18" t="s">
        <v>127</v>
      </c>
      <c r="BE147" s="160">
        <f>IF(N147="základní",J147,0)</f>
        <v>236.59999999999999</v>
      </c>
      <c r="BF147" s="160">
        <f>IF(N147="snížená",J147,0)</f>
        <v>0</v>
      </c>
      <c r="BG147" s="160">
        <f>IF(N147="zákl. přenesená",J147,0)</f>
        <v>0</v>
      </c>
      <c r="BH147" s="160">
        <f>IF(N147="sníž. přenesená",J147,0)</f>
        <v>0</v>
      </c>
      <c r="BI147" s="160">
        <f>IF(N147="nulová",J147,0)</f>
        <v>0</v>
      </c>
      <c r="BJ147" s="18" t="s">
        <v>82</v>
      </c>
      <c r="BK147" s="160">
        <f>ROUND(I147*H147,2)</f>
        <v>236.59999999999999</v>
      </c>
      <c r="BL147" s="18" t="s">
        <v>135</v>
      </c>
      <c r="BM147" s="159" t="s">
        <v>650</v>
      </c>
    </row>
    <row r="148" s="1" customFormat="1">
      <c r="B148" s="31"/>
      <c r="D148" s="161" t="s">
        <v>137</v>
      </c>
      <c r="F148" s="162" t="s">
        <v>329</v>
      </c>
      <c r="L148" s="31"/>
      <c r="M148" s="163"/>
      <c r="N148" s="63"/>
      <c r="O148" s="63"/>
      <c r="P148" s="63"/>
      <c r="Q148" s="63"/>
      <c r="R148" s="63"/>
      <c r="S148" s="63"/>
      <c r="T148" s="64"/>
      <c r="AT148" s="18" t="s">
        <v>137</v>
      </c>
      <c r="AU148" s="18" t="s">
        <v>84</v>
      </c>
    </row>
    <row r="149" s="1" customFormat="1">
      <c r="B149" s="31"/>
      <c r="D149" s="161" t="s">
        <v>139</v>
      </c>
      <c r="F149" s="164" t="s">
        <v>330</v>
      </c>
      <c r="L149" s="31"/>
      <c r="M149" s="163"/>
      <c r="N149" s="63"/>
      <c r="O149" s="63"/>
      <c r="P149" s="63"/>
      <c r="Q149" s="63"/>
      <c r="R149" s="63"/>
      <c r="S149" s="63"/>
      <c r="T149" s="64"/>
      <c r="AT149" s="18" t="s">
        <v>139</v>
      </c>
      <c r="AU149" s="18" t="s">
        <v>84</v>
      </c>
    </row>
    <row r="150" s="12" customFormat="1">
      <c r="B150" s="165"/>
      <c r="D150" s="161" t="s">
        <v>143</v>
      </c>
      <c r="E150" s="166" t="s">
        <v>3</v>
      </c>
      <c r="F150" s="167" t="s">
        <v>647</v>
      </c>
      <c r="H150" s="168">
        <v>13</v>
      </c>
      <c r="L150" s="165"/>
      <c r="M150" s="169"/>
      <c r="N150" s="170"/>
      <c r="O150" s="170"/>
      <c r="P150" s="170"/>
      <c r="Q150" s="170"/>
      <c r="R150" s="170"/>
      <c r="S150" s="170"/>
      <c r="T150" s="171"/>
      <c r="AT150" s="166" t="s">
        <v>143</v>
      </c>
      <c r="AU150" s="166" t="s">
        <v>84</v>
      </c>
      <c r="AV150" s="12" t="s">
        <v>84</v>
      </c>
      <c r="AW150" s="12" t="s">
        <v>36</v>
      </c>
      <c r="AX150" s="12" t="s">
        <v>82</v>
      </c>
      <c r="AY150" s="166" t="s">
        <v>127</v>
      </c>
    </row>
    <row r="151" s="1" customFormat="1" ht="16.5" customHeight="1">
      <c r="B151" s="148"/>
      <c r="C151" s="172" t="s">
        <v>325</v>
      </c>
      <c r="D151" s="172" t="s">
        <v>190</v>
      </c>
      <c r="E151" s="173" t="s">
        <v>331</v>
      </c>
      <c r="F151" s="174" t="s">
        <v>332</v>
      </c>
      <c r="G151" s="175" t="s">
        <v>182</v>
      </c>
      <c r="H151" s="176">
        <v>0.32500000000000001</v>
      </c>
      <c r="I151" s="177">
        <v>90.900000000000006</v>
      </c>
      <c r="J151" s="177">
        <f>ROUND(I151*H151,2)</f>
        <v>29.539999999999999</v>
      </c>
      <c r="K151" s="174" t="s">
        <v>134</v>
      </c>
      <c r="L151" s="178"/>
      <c r="M151" s="179" t="s">
        <v>3</v>
      </c>
      <c r="N151" s="180" t="s">
        <v>45</v>
      </c>
      <c r="O151" s="157">
        <v>0</v>
      </c>
      <c r="P151" s="157">
        <f>O151*H151</f>
        <v>0</v>
      </c>
      <c r="Q151" s="157">
        <v>0.001</v>
      </c>
      <c r="R151" s="157">
        <f>Q151*H151</f>
        <v>0.00032500000000000004</v>
      </c>
      <c r="S151" s="157">
        <v>0</v>
      </c>
      <c r="T151" s="158">
        <f>S151*H151</f>
        <v>0</v>
      </c>
      <c r="AR151" s="159" t="s">
        <v>194</v>
      </c>
      <c r="AT151" s="159" t="s">
        <v>190</v>
      </c>
      <c r="AU151" s="159" t="s">
        <v>84</v>
      </c>
      <c r="AY151" s="18" t="s">
        <v>127</v>
      </c>
      <c r="BE151" s="160">
        <f>IF(N151="základní",J151,0)</f>
        <v>29.539999999999999</v>
      </c>
      <c r="BF151" s="160">
        <f>IF(N151="snížená",J151,0)</f>
        <v>0</v>
      </c>
      <c r="BG151" s="160">
        <f>IF(N151="zákl. přenesená",J151,0)</f>
        <v>0</v>
      </c>
      <c r="BH151" s="160">
        <f>IF(N151="sníž. přenesená",J151,0)</f>
        <v>0</v>
      </c>
      <c r="BI151" s="160">
        <f>IF(N151="nulová",J151,0)</f>
        <v>0</v>
      </c>
      <c r="BJ151" s="18" t="s">
        <v>82</v>
      </c>
      <c r="BK151" s="160">
        <f>ROUND(I151*H151,2)</f>
        <v>29.539999999999999</v>
      </c>
      <c r="BL151" s="18" t="s">
        <v>135</v>
      </c>
      <c r="BM151" s="159" t="s">
        <v>651</v>
      </c>
    </row>
    <row r="152" s="1" customFormat="1">
      <c r="B152" s="31"/>
      <c r="D152" s="161" t="s">
        <v>137</v>
      </c>
      <c r="F152" s="162" t="s">
        <v>332</v>
      </c>
      <c r="L152" s="31"/>
      <c r="M152" s="163"/>
      <c r="N152" s="63"/>
      <c r="O152" s="63"/>
      <c r="P152" s="63"/>
      <c r="Q152" s="63"/>
      <c r="R152" s="63"/>
      <c r="S152" s="63"/>
      <c r="T152" s="64"/>
      <c r="AT152" s="18" t="s">
        <v>137</v>
      </c>
      <c r="AU152" s="18" t="s">
        <v>84</v>
      </c>
    </row>
    <row r="153" s="12" customFormat="1">
      <c r="B153" s="165"/>
      <c r="D153" s="161" t="s">
        <v>143</v>
      </c>
      <c r="F153" s="167" t="s">
        <v>652</v>
      </c>
      <c r="H153" s="168">
        <v>0.32500000000000001</v>
      </c>
      <c r="L153" s="165"/>
      <c r="M153" s="169"/>
      <c r="N153" s="170"/>
      <c r="O153" s="170"/>
      <c r="P153" s="170"/>
      <c r="Q153" s="170"/>
      <c r="R153" s="170"/>
      <c r="S153" s="170"/>
      <c r="T153" s="171"/>
      <c r="AT153" s="166" t="s">
        <v>143</v>
      </c>
      <c r="AU153" s="166" t="s">
        <v>84</v>
      </c>
      <c r="AV153" s="12" t="s">
        <v>84</v>
      </c>
      <c r="AW153" s="12" t="s">
        <v>4</v>
      </c>
      <c r="AX153" s="12" t="s">
        <v>82</v>
      </c>
      <c r="AY153" s="166" t="s">
        <v>127</v>
      </c>
    </row>
    <row r="154" s="1" customFormat="1" ht="16.5" customHeight="1">
      <c r="B154" s="148"/>
      <c r="C154" s="149" t="s">
        <v>9</v>
      </c>
      <c r="D154" s="149" t="s">
        <v>130</v>
      </c>
      <c r="E154" s="150" t="s">
        <v>335</v>
      </c>
      <c r="F154" s="151" t="s">
        <v>336</v>
      </c>
      <c r="G154" s="152" t="s">
        <v>147</v>
      </c>
      <c r="H154" s="153">
        <v>71.219999999999999</v>
      </c>
      <c r="I154" s="154">
        <v>806.88999999999999</v>
      </c>
      <c r="J154" s="154">
        <f>ROUND(I154*H154,2)</f>
        <v>57466.709999999999</v>
      </c>
      <c r="K154" s="151" t="s">
        <v>3</v>
      </c>
      <c r="L154" s="31"/>
      <c r="M154" s="155" t="s">
        <v>3</v>
      </c>
      <c r="N154" s="156" t="s">
        <v>45</v>
      </c>
      <c r="O154" s="157">
        <v>0.44500000000000001</v>
      </c>
      <c r="P154" s="157">
        <f>O154*H154</f>
        <v>31.692900000000002</v>
      </c>
      <c r="Q154" s="157">
        <v>0.036131999999999997</v>
      </c>
      <c r="R154" s="157">
        <f>Q154*H154</f>
        <v>2.5733210399999997</v>
      </c>
      <c r="S154" s="157">
        <v>0</v>
      </c>
      <c r="T154" s="158">
        <f>S154*H154</f>
        <v>0</v>
      </c>
      <c r="AR154" s="159" t="s">
        <v>135</v>
      </c>
      <c r="AT154" s="159" t="s">
        <v>130</v>
      </c>
      <c r="AU154" s="159" t="s">
        <v>84</v>
      </c>
      <c r="AY154" s="18" t="s">
        <v>127</v>
      </c>
      <c r="BE154" s="160">
        <f>IF(N154="základní",J154,0)</f>
        <v>57466.709999999999</v>
      </c>
      <c r="BF154" s="160">
        <f>IF(N154="snížená",J154,0)</f>
        <v>0</v>
      </c>
      <c r="BG154" s="160">
        <f>IF(N154="zákl. přenesená",J154,0)</f>
        <v>0</v>
      </c>
      <c r="BH154" s="160">
        <f>IF(N154="sníž. přenesená",J154,0)</f>
        <v>0</v>
      </c>
      <c r="BI154" s="160">
        <f>IF(N154="nulová",J154,0)</f>
        <v>0</v>
      </c>
      <c r="BJ154" s="18" t="s">
        <v>82</v>
      </c>
      <c r="BK154" s="160">
        <f>ROUND(I154*H154,2)</f>
        <v>57466.709999999999</v>
      </c>
      <c r="BL154" s="18" t="s">
        <v>135</v>
      </c>
      <c r="BM154" s="159" t="s">
        <v>653</v>
      </c>
    </row>
    <row r="155" s="1" customFormat="1">
      <c r="B155" s="31"/>
      <c r="D155" s="161" t="s">
        <v>137</v>
      </c>
      <c r="F155" s="162" t="s">
        <v>336</v>
      </c>
      <c r="L155" s="31"/>
      <c r="M155" s="163"/>
      <c r="N155" s="63"/>
      <c r="O155" s="63"/>
      <c r="P155" s="63"/>
      <c r="Q155" s="63"/>
      <c r="R155" s="63"/>
      <c r="S155" s="63"/>
      <c r="T155" s="64"/>
      <c r="AT155" s="18" t="s">
        <v>137</v>
      </c>
      <c r="AU155" s="18" t="s">
        <v>84</v>
      </c>
    </row>
    <row r="156" s="1" customFormat="1">
      <c r="B156" s="31"/>
      <c r="D156" s="161" t="s">
        <v>141</v>
      </c>
      <c r="F156" s="164" t="s">
        <v>338</v>
      </c>
      <c r="L156" s="31"/>
      <c r="M156" s="163"/>
      <c r="N156" s="63"/>
      <c r="O156" s="63"/>
      <c r="P156" s="63"/>
      <c r="Q156" s="63"/>
      <c r="R156" s="63"/>
      <c r="S156" s="63"/>
      <c r="T156" s="64"/>
      <c r="AT156" s="18" t="s">
        <v>141</v>
      </c>
      <c r="AU156" s="18" t="s">
        <v>84</v>
      </c>
    </row>
    <row r="157" s="12" customFormat="1">
      <c r="B157" s="165"/>
      <c r="D157" s="161" t="s">
        <v>143</v>
      </c>
      <c r="E157" s="166" t="s">
        <v>3</v>
      </c>
      <c r="F157" s="167" t="s">
        <v>654</v>
      </c>
      <c r="H157" s="168">
        <v>71.219999999999999</v>
      </c>
      <c r="L157" s="165"/>
      <c r="M157" s="169"/>
      <c r="N157" s="170"/>
      <c r="O157" s="170"/>
      <c r="P157" s="170"/>
      <c r="Q157" s="170"/>
      <c r="R157" s="170"/>
      <c r="S157" s="170"/>
      <c r="T157" s="171"/>
      <c r="AT157" s="166" t="s">
        <v>143</v>
      </c>
      <c r="AU157" s="166" t="s">
        <v>84</v>
      </c>
      <c r="AV157" s="12" t="s">
        <v>84</v>
      </c>
      <c r="AW157" s="12" t="s">
        <v>36</v>
      </c>
      <c r="AX157" s="12" t="s">
        <v>82</v>
      </c>
      <c r="AY157" s="166" t="s">
        <v>127</v>
      </c>
    </row>
    <row r="158" s="1" customFormat="1" ht="16.5" customHeight="1">
      <c r="B158" s="148"/>
      <c r="C158" s="149" t="s">
        <v>183</v>
      </c>
      <c r="D158" s="149" t="s">
        <v>130</v>
      </c>
      <c r="E158" s="150" t="s">
        <v>341</v>
      </c>
      <c r="F158" s="151" t="s">
        <v>342</v>
      </c>
      <c r="G158" s="152" t="s">
        <v>133</v>
      </c>
      <c r="H158" s="153">
        <v>107.47</v>
      </c>
      <c r="I158" s="154">
        <v>1076.5999999999999</v>
      </c>
      <c r="J158" s="154">
        <f>ROUND(I158*H158,2)</f>
        <v>115702.2</v>
      </c>
      <c r="K158" s="151" t="s">
        <v>3</v>
      </c>
      <c r="L158" s="31"/>
      <c r="M158" s="155" t="s">
        <v>3</v>
      </c>
      <c r="N158" s="156" t="s">
        <v>45</v>
      </c>
      <c r="O158" s="157">
        <v>0.20000000000000001</v>
      </c>
      <c r="P158" s="157">
        <f>O158*H158</f>
        <v>21.494</v>
      </c>
      <c r="Q158" s="157">
        <v>0</v>
      </c>
      <c r="R158" s="157">
        <f>Q158*H158</f>
        <v>0</v>
      </c>
      <c r="S158" s="157">
        <v>0</v>
      </c>
      <c r="T158" s="158">
        <f>S158*H158</f>
        <v>0</v>
      </c>
      <c r="AR158" s="159" t="s">
        <v>135</v>
      </c>
      <c r="AT158" s="159" t="s">
        <v>130</v>
      </c>
      <c r="AU158" s="159" t="s">
        <v>84</v>
      </c>
      <c r="AY158" s="18" t="s">
        <v>127</v>
      </c>
      <c r="BE158" s="160">
        <f>IF(N158="základní",J158,0)</f>
        <v>115702.2</v>
      </c>
      <c r="BF158" s="160">
        <f>IF(N158="snížená",J158,0)</f>
        <v>0</v>
      </c>
      <c r="BG158" s="160">
        <f>IF(N158="zákl. přenesená",J158,0)</f>
        <v>0</v>
      </c>
      <c r="BH158" s="160">
        <f>IF(N158="sníž. přenesená",J158,0)</f>
        <v>0</v>
      </c>
      <c r="BI158" s="160">
        <f>IF(N158="nulová",J158,0)</f>
        <v>0</v>
      </c>
      <c r="BJ158" s="18" t="s">
        <v>82</v>
      </c>
      <c r="BK158" s="160">
        <f>ROUND(I158*H158,2)</f>
        <v>115702.2</v>
      </c>
      <c r="BL158" s="18" t="s">
        <v>135</v>
      </c>
      <c r="BM158" s="159" t="s">
        <v>655</v>
      </c>
    </row>
    <row r="159" s="1" customFormat="1">
      <c r="B159" s="31"/>
      <c r="D159" s="161" t="s">
        <v>137</v>
      </c>
      <c r="F159" s="162" t="s">
        <v>342</v>
      </c>
      <c r="L159" s="31"/>
      <c r="M159" s="163"/>
      <c r="N159" s="63"/>
      <c r="O159" s="63"/>
      <c r="P159" s="63"/>
      <c r="Q159" s="63"/>
      <c r="R159" s="63"/>
      <c r="S159" s="63"/>
      <c r="T159" s="64"/>
      <c r="AT159" s="18" t="s">
        <v>137</v>
      </c>
      <c r="AU159" s="18" t="s">
        <v>84</v>
      </c>
    </row>
    <row r="160" s="12" customFormat="1">
      <c r="B160" s="165"/>
      <c r="D160" s="161" t="s">
        <v>143</v>
      </c>
      <c r="E160" s="166" t="s">
        <v>3</v>
      </c>
      <c r="F160" s="167" t="s">
        <v>635</v>
      </c>
      <c r="H160" s="168">
        <v>120.89</v>
      </c>
      <c r="L160" s="165"/>
      <c r="M160" s="169"/>
      <c r="N160" s="170"/>
      <c r="O160" s="170"/>
      <c r="P160" s="170"/>
      <c r="Q160" s="170"/>
      <c r="R160" s="170"/>
      <c r="S160" s="170"/>
      <c r="T160" s="171"/>
      <c r="AT160" s="166" t="s">
        <v>143</v>
      </c>
      <c r="AU160" s="166" t="s">
        <v>84</v>
      </c>
      <c r="AV160" s="12" t="s">
        <v>84</v>
      </c>
      <c r="AW160" s="12" t="s">
        <v>36</v>
      </c>
      <c r="AX160" s="12" t="s">
        <v>74</v>
      </c>
      <c r="AY160" s="166" t="s">
        <v>127</v>
      </c>
    </row>
    <row r="161" s="12" customFormat="1">
      <c r="B161" s="165"/>
      <c r="D161" s="161" t="s">
        <v>143</v>
      </c>
      <c r="E161" s="166" t="s">
        <v>3</v>
      </c>
      <c r="F161" s="167" t="s">
        <v>656</v>
      </c>
      <c r="H161" s="168">
        <v>-13.42</v>
      </c>
      <c r="L161" s="165"/>
      <c r="M161" s="169"/>
      <c r="N161" s="170"/>
      <c r="O161" s="170"/>
      <c r="P161" s="170"/>
      <c r="Q161" s="170"/>
      <c r="R161" s="170"/>
      <c r="S161" s="170"/>
      <c r="T161" s="171"/>
      <c r="AT161" s="166" t="s">
        <v>143</v>
      </c>
      <c r="AU161" s="166" t="s">
        <v>84</v>
      </c>
      <c r="AV161" s="12" t="s">
        <v>84</v>
      </c>
      <c r="AW161" s="12" t="s">
        <v>36</v>
      </c>
      <c r="AX161" s="12" t="s">
        <v>74</v>
      </c>
      <c r="AY161" s="166" t="s">
        <v>127</v>
      </c>
    </row>
    <row r="162" s="13" customFormat="1">
      <c r="B162" s="181"/>
      <c r="D162" s="161" t="s">
        <v>143</v>
      </c>
      <c r="E162" s="182" t="s">
        <v>3</v>
      </c>
      <c r="F162" s="183" t="s">
        <v>206</v>
      </c>
      <c r="H162" s="184">
        <v>107.47</v>
      </c>
      <c r="L162" s="181"/>
      <c r="M162" s="185"/>
      <c r="N162" s="186"/>
      <c r="O162" s="186"/>
      <c r="P162" s="186"/>
      <c r="Q162" s="186"/>
      <c r="R162" s="186"/>
      <c r="S162" s="186"/>
      <c r="T162" s="187"/>
      <c r="AT162" s="182" t="s">
        <v>143</v>
      </c>
      <c r="AU162" s="182" t="s">
        <v>84</v>
      </c>
      <c r="AV162" s="13" t="s">
        <v>135</v>
      </c>
      <c r="AW162" s="13" t="s">
        <v>36</v>
      </c>
      <c r="AX162" s="13" t="s">
        <v>82</v>
      </c>
      <c r="AY162" s="182" t="s">
        <v>127</v>
      </c>
    </row>
    <row r="163" s="1" customFormat="1" ht="16.5" customHeight="1">
      <c r="B163" s="148"/>
      <c r="C163" s="149" t="s">
        <v>340</v>
      </c>
      <c r="D163" s="149" t="s">
        <v>130</v>
      </c>
      <c r="E163" s="150" t="s">
        <v>347</v>
      </c>
      <c r="F163" s="151" t="s">
        <v>348</v>
      </c>
      <c r="G163" s="152" t="s">
        <v>133</v>
      </c>
      <c r="H163" s="153">
        <v>21.109999999999999</v>
      </c>
      <c r="I163" s="154">
        <v>1408.2000000000001</v>
      </c>
      <c r="J163" s="154">
        <f>ROUND(I163*H163,2)</f>
        <v>29727.099999999999</v>
      </c>
      <c r="K163" s="151" t="s">
        <v>3</v>
      </c>
      <c r="L163" s="31"/>
      <c r="M163" s="155" t="s">
        <v>3</v>
      </c>
      <c r="N163" s="156" t="s">
        <v>45</v>
      </c>
      <c r="O163" s="157">
        <v>0.25</v>
      </c>
      <c r="P163" s="157">
        <f>O163*H163</f>
        <v>5.2774999999999999</v>
      </c>
      <c r="Q163" s="157">
        <v>0</v>
      </c>
      <c r="R163" s="157">
        <f>Q163*H163</f>
        <v>0</v>
      </c>
      <c r="S163" s="157">
        <v>0</v>
      </c>
      <c r="T163" s="158">
        <f>S163*H163</f>
        <v>0</v>
      </c>
      <c r="AR163" s="159" t="s">
        <v>135</v>
      </c>
      <c r="AT163" s="159" t="s">
        <v>130</v>
      </c>
      <c r="AU163" s="159" t="s">
        <v>84</v>
      </c>
      <c r="AY163" s="18" t="s">
        <v>127</v>
      </c>
      <c r="BE163" s="160">
        <f>IF(N163="základní",J163,0)</f>
        <v>29727.099999999999</v>
      </c>
      <c r="BF163" s="160">
        <f>IF(N163="snížená",J163,0)</f>
        <v>0</v>
      </c>
      <c r="BG163" s="160">
        <f>IF(N163="zákl. přenesená",J163,0)</f>
        <v>0</v>
      </c>
      <c r="BH163" s="160">
        <f>IF(N163="sníž. přenesená",J163,0)</f>
        <v>0</v>
      </c>
      <c r="BI163" s="160">
        <f>IF(N163="nulová",J163,0)</f>
        <v>0</v>
      </c>
      <c r="BJ163" s="18" t="s">
        <v>82</v>
      </c>
      <c r="BK163" s="160">
        <f>ROUND(I163*H163,2)</f>
        <v>29727.099999999999</v>
      </c>
      <c r="BL163" s="18" t="s">
        <v>135</v>
      </c>
      <c r="BM163" s="159" t="s">
        <v>657</v>
      </c>
    </row>
    <row r="164" s="1" customFormat="1">
      <c r="B164" s="31"/>
      <c r="D164" s="161" t="s">
        <v>137</v>
      </c>
      <c r="F164" s="162" t="s">
        <v>348</v>
      </c>
      <c r="L164" s="31"/>
      <c r="M164" s="163"/>
      <c r="N164" s="63"/>
      <c r="O164" s="63"/>
      <c r="P164" s="63"/>
      <c r="Q164" s="63"/>
      <c r="R164" s="63"/>
      <c r="S164" s="63"/>
      <c r="T164" s="64"/>
      <c r="AT164" s="18" t="s">
        <v>137</v>
      </c>
      <c r="AU164" s="18" t="s">
        <v>84</v>
      </c>
    </row>
    <row r="165" s="1" customFormat="1">
      <c r="B165" s="31"/>
      <c r="D165" s="161" t="s">
        <v>139</v>
      </c>
      <c r="F165" s="164" t="s">
        <v>291</v>
      </c>
      <c r="L165" s="31"/>
      <c r="M165" s="163"/>
      <c r="N165" s="63"/>
      <c r="O165" s="63"/>
      <c r="P165" s="63"/>
      <c r="Q165" s="63"/>
      <c r="R165" s="63"/>
      <c r="S165" s="63"/>
      <c r="T165" s="64"/>
      <c r="AT165" s="18" t="s">
        <v>139</v>
      </c>
      <c r="AU165" s="18" t="s">
        <v>84</v>
      </c>
    </row>
    <row r="166" s="1" customFormat="1">
      <c r="B166" s="31"/>
      <c r="D166" s="161" t="s">
        <v>141</v>
      </c>
      <c r="F166" s="164" t="s">
        <v>273</v>
      </c>
      <c r="L166" s="31"/>
      <c r="M166" s="163"/>
      <c r="N166" s="63"/>
      <c r="O166" s="63"/>
      <c r="P166" s="63"/>
      <c r="Q166" s="63"/>
      <c r="R166" s="63"/>
      <c r="S166" s="63"/>
      <c r="T166" s="64"/>
      <c r="AT166" s="18" t="s">
        <v>141</v>
      </c>
      <c r="AU166" s="18" t="s">
        <v>84</v>
      </c>
    </row>
    <row r="167" s="12" customFormat="1">
      <c r="B167" s="165"/>
      <c r="D167" s="161" t="s">
        <v>143</v>
      </c>
      <c r="E167" s="166" t="s">
        <v>3</v>
      </c>
      <c r="F167" s="167" t="s">
        <v>633</v>
      </c>
      <c r="H167" s="168">
        <v>21.109999999999999</v>
      </c>
      <c r="L167" s="165"/>
      <c r="M167" s="169"/>
      <c r="N167" s="170"/>
      <c r="O167" s="170"/>
      <c r="P167" s="170"/>
      <c r="Q167" s="170"/>
      <c r="R167" s="170"/>
      <c r="S167" s="170"/>
      <c r="T167" s="171"/>
      <c r="AT167" s="166" t="s">
        <v>143</v>
      </c>
      <c r="AU167" s="166" t="s">
        <v>84</v>
      </c>
      <c r="AV167" s="12" t="s">
        <v>84</v>
      </c>
      <c r="AW167" s="12" t="s">
        <v>36</v>
      </c>
      <c r="AX167" s="12" t="s">
        <v>82</v>
      </c>
      <c r="AY167" s="166" t="s">
        <v>127</v>
      </c>
    </row>
    <row r="168" s="11" customFormat="1" ht="22.8" customHeight="1">
      <c r="B168" s="136"/>
      <c r="D168" s="137" t="s">
        <v>73</v>
      </c>
      <c r="E168" s="146" t="s">
        <v>84</v>
      </c>
      <c r="F168" s="146" t="s">
        <v>350</v>
      </c>
      <c r="J168" s="147">
        <f>BK168</f>
        <v>6742.8900000000003</v>
      </c>
      <c r="L168" s="136"/>
      <c r="M168" s="140"/>
      <c r="N168" s="141"/>
      <c r="O168" s="141"/>
      <c r="P168" s="142">
        <f>SUM(P169:P176)</f>
        <v>6.4372000000000007</v>
      </c>
      <c r="Q168" s="141"/>
      <c r="R168" s="142">
        <f>SUM(R169:R176)</f>
        <v>2.02</v>
      </c>
      <c r="S168" s="141"/>
      <c r="T168" s="143">
        <f>SUM(T169:T176)</f>
        <v>0</v>
      </c>
      <c r="AR168" s="137" t="s">
        <v>82</v>
      </c>
      <c r="AT168" s="144" t="s">
        <v>73</v>
      </c>
      <c r="AU168" s="144" t="s">
        <v>82</v>
      </c>
      <c r="AY168" s="137" t="s">
        <v>127</v>
      </c>
      <c r="BK168" s="145">
        <f>SUM(BK169:BK176)</f>
        <v>6742.8900000000003</v>
      </c>
    </row>
    <row r="169" s="1" customFormat="1" ht="16.5" customHeight="1">
      <c r="B169" s="148"/>
      <c r="C169" s="149" t="s">
        <v>346</v>
      </c>
      <c r="D169" s="149" t="s">
        <v>130</v>
      </c>
      <c r="E169" s="150" t="s">
        <v>352</v>
      </c>
      <c r="F169" s="151" t="s">
        <v>353</v>
      </c>
      <c r="G169" s="152" t="s">
        <v>147</v>
      </c>
      <c r="H169" s="153">
        <v>48.93</v>
      </c>
      <c r="I169" s="154">
        <v>35.619999999999997</v>
      </c>
      <c r="J169" s="154">
        <f>ROUND(I169*H169,2)</f>
        <v>1742.8900000000001</v>
      </c>
      <c r="K169" s="151" t="s">
        <v>3</v>
      </c>
      <c r="L169" s="31"/>
      <c r="M169" s="155" t="s">
        <v>3</v>
      </c>
      <c r="N169" s="156" t="s">
        <v>45</v>
      </c>
      <c r="O169" s="157">
        <v>0.040000000000000001</v>
      </c>
      <c r="P169" s="157">
        <f>O169*H169</f>
        <v>1.9572000000000001</v>
      </c>
      <c r="Q169" s="157">
        <v>0</v>
      </c>
      <c r="R169" s="157">
        <f>Q169*H169</f>
        <v>0</v>
      </c>
      <c r="S169" s="157">
        <v>0</v>
      </c>
      <c r="T169" s="158">
        <f>S169*H169</f>
        <v>0</v>
      </c>
      <c r="AR169" s="159" t="s">
        <v>135</v>
      </c>
      <c r="AT169" s="159" t="s">
        <v>130</v>
      </c>
      <c r="AU169" s="159" t="s">
        <v>84</v>
      </c>
      <c r="AY169" s="18" t="s">
        <v>127</v>
      </c>
      <c r="BE169" s="160">
        <f>IF(N169="základní",J169,0)</f>
        <v>1742.8900000000001</v>
      </c>
      <c r="BF169" s="160">
        <f>IF(N169="snížená",J169,0)</f>
        <v>0</v>
      </c>
      <c r="BG169" s="160">
        <f>IF(N169="zákl. přenesená",J169,0)</f>
        <v>0</v>
      </c>
      <c r="BH169" s="160">
        <f>IF(N169="sníž. přenesená",J169,0)</f>
        <v>0</v>
      </c>
      <c r="BI169" s="160">
        <f>IF(N169="nulová",J169,0)</f>
        <v>0</v>
      </c>
      <c r="BJ169" s="18" t="s">
        <v>82</v>
      </c>
      <c r="BK169" s="160">
        <f>ROUND(I169*H169,2)</f>
        <v>1742.8900000000001</v>
      </c>
      <c r="BL169" s="18" t="s">
        <v>135</v>
      </c>
      <c r="BM169" s="159" t="s">
        <v>658</v>
      </c>
    </row>
    <row r="170" s="1" customFormat="1">
      <c r="B170" s="31"/>
      <c r="D170" s="161" t="s">
        <v>137</v>
      </c>
      <c r="F170" s="162" t="s">
        <v>353</v>
      </c>
      <c r="L170" s="31"/>
      <c r="M170" s="163"/>
      <c r="N170" s="63"/>
      <c r="O170" s="63"/>
      <c r="P170" s="63"/>
      <c r="Q170" s="63"/>
      <c r="R170" s="63"/>
      <c r="S170" s="63"/>
      <c r="T170" s="64"/>
      <c r="AT170" s="18" t="s">
        <v>137</v>
      </c>
      <c r="AU170" s="18" t="s">
        <v>84</v>
      </c>
    </row>
    <row r="171" s="1" customFormat="1">
      <c r="B171" s="31"/>
      <c r="D171" s="161" t="s">
        <v>139</v>
      </c>
      <c r="F171" s="164" t="s">
        <v>355</v>
      </c>
      <c r="L171" s="31"/>
      <c r="M171" s="163"/>
      <c r="N171" s="63"/>
      <c r="O171" s="63"/>
      <c r="P171" s="63"/>
      <c r="Q171" s="63"/>
      <c r="R171" s="63"/>
      <c r="S171" s="63"/>
      <c r="T171" s="64"/>
      <c r="AT171" s="18" t="s">
        <v>139</v>
      </c>
      <c r="AU171" s="18" t="s">
        <v>84</v>
      </c>
    </row>
    <row r="172" s="1" customFormat="1">
      <c r="B172" s="31"/>
      <c r="D172" s="161" t="s">
        <v>141</v>
      </c>
      <c r="F172" s="164" t="s">
        <v>356</v>
      </c>
      <c r="L172" s="31"/>
      <c r="M172" s="163"/>
      <c r="N172" s="63"/>
      <c r="O172" s="63"/>
      <c r="P172" s="63"/>
      <c r="Q172" s="63"/>
      <c r="R172" s="63"/>
      <c r="S172" s="63"/>
      <c r="T172" s="64"/>
      <c r="AT172" s="18" t="s">
        <v>141</v>
      </c>
      <c r="AU172" s="18" t="s">
        <v>84</v>
      </c>
    </row>
    <row r="173" s="12" customFormat="1">
      <c r="B173" s="165"/>
      <c r="D173" s="161" t="s">
        <v>143</v>
      </c>
      <c r="E173" s="166" t="s">
        <v>3</v>
      </c>
      <c r="F173" s="167" t="s">
        <v>659</v>
      </c>
      <c r="H173" s="168">
        <v>48.93</v>
      </c>
      <c r="L173" s="165"/>
      <c r="M173" s="169"/>
      <c r="N173" s="170"/>
      <c r="O173" s="170"/>
      <c r="P173" s="170"/>
      <c r="Q173" s="170"/>
      <c r="R173" s="170"/>
      <c r="S173" s="170"/>
      <c r="T173" s="171"/>
      <c r="AT173" s="166" t="s">
        <v>143</v>
      </c>
      <c r="AU173" s="166" t="s">
        <v>84</v>
      </c>
      <c r="AV173" s="12" t="s">
        <v>84</v>
      </c>
      <c r="AW173" s="12" t="s">
        <v>36</v>
      </c>
      <c r="AX173" s="12" t="s">
        <v>82</v>
      </c>
      <c r="AY173" s="166" t="s">
        <v>127</v>
      </c>
    </row>
    <row r="174" s="1" customFormat="1" ht="16.5" customHeight="1">
      <c r="B174" s="148"/>
      <c r="C174" s="149" t="s">
        <v>351</v>
      </c>
      <c r="D174" s="149" t="s">
        <v>130</v>
      </c>
      <c r="E174" s="150" t="s">
        <v>359</v>
      </c>
      <c r="F174" s="151" t="s">
        <v>360</v>
      </c>
      <c r="G174" s="152" t="s">
        <v>193</v>
      </c>
      <c r="H174" s="153">
        <v>1</v>
      </c>
      <c r="I174" s="154">
        <v>5000</v>
      </c>
      <c r="J174" s="154">
        <f>ROUND(I174*H174,2)</f>
        <v>5000</v>
      </c>
      <c r="K174" s="151" t="s">
        <v>3</v>
      </c>
      <c r="L174" s="31"/>
      <c r="M174" s="155" t="s">
        <v>3</v>
      </c>
      <c r="N174" s="156" t="s">
        <v>45</v>
      </c>
      <c r="O174" s="157">
        <v>4.4800000000000004</v>
      </c>
      <c r="P174" s="157">
        <f>O174*H174</f>
        <v>4.4800000000000004</v>
      </c>
      <c r="Q174" s="157">
        <v>2.02</v>
      </c>
      <c r="R174" s="157">
        <f>Q174*H174</f>
        <v>2.02</v>
      </c>
      <c r="S174" s="157">
        <v>0</v>
      </c>
      <c r="T174" s="158">
        <f>S174*H174</f>
        <v>0</v>
      </c>
      <c r="AR174" s="159" t="s">
        <v>135</v>
      </c>
      <c r="AT174" s="159" t="s">
        <v>130</v>
      </c>
      <c r="AU174" s="159" t="s">
        <v>84</v>
      </c>
      <c r="AY174" s="18" t="s">
        <v>127</v>
      </c>
      <c r="BE174" s="160">
        <f>IF(N174="základní",J174,0)</f>
        <v>5000</v>
      </c>
      <c r="BF174" s="160">
        <f>IF(N174="snížená",J174,0)</f>
        <v>0</v>
      </c>
      <c r="BG174" s="160">
        <f>IF(N174="zákl. přenesená",J174,0)</f>
        <v>0</v>
      </c>
      <c r="BH174" s="160">
        <f>IF(N174="sníž. přenesená",J174,0)</f>
        <v>0</v>
      </c>
      <c r="BI174" s="160">
        <f>IF(N174="nulová",J174,0)</f>
        <v>0</v>
      </c>
      <c r="BJ174" s="18" t="s">
        <v>82</v>
      </c>
      <c r="BK174" s="160">
        <f>ROUND(I174*H174,2)</f>
        <v>5000</v>
      </c>
      <c r="BL174" s="18" t="s">
        <v>135</v>
      </c>
      <c r="BM174" s="159" t="s">
        <v>660</v>
      </c>
    </row>
    <row r="175" s="1" customFormat="1">
      <c r="B175" s="31"/>
      <c r="D175" s="161" t="s">
        <v>137</v>
      </c>
      <c r="F175" s="162" t="s">
        <v>360</v>
      </c>
      <c r="L175" s="31"/>
      <c r="M175" s="163"/>
      <c r="N175" s="63"/>
      <c r="O175" s="63"/>
      <c r="P175" s="63"/>
      <c r="Q175" s="63"/>
      <c r="R175" s="63"/>
      <c r="S175" s="63"/>
      <c r="T175" s="64"/>
      <c r="AT175" s="18" t="s">
        <v>137</v>
      </c>
      <c r="AU175" s="18" t="s">
        <v>84</v>
      </c>
    </row>
    <row r="176" s="1" customFormat="1">
      <c r="B176" s="31"/>
      <c r="D176" s="161" t="s">
        <v>141</v>
      </c>
      <c r="F176" s="164" t="s">
        <v>362</v>
      </c>
      <c r="L176" s="31"/>
      <c r="M176" s="163"/>
      <c r="N176" s="63"/>
      <c r="O176" s="63"/>
      <c r="P176" s="63"/>
      <c r="Q176" s="63"/>
      <c r="R176" s="63"/>
      <c r="S176" s="63"/>
      <c r="T176" s="64"/>
      <c r="AT176" s="18" t="s">
        <v>141</v>
      </c>
      <c r="AU176" s="18" t="s">
        <v>84</v>
      </c>
    </row>
    <row r="177" s="11" customFormat="1" ht="22.8" customHeight="1">
      <c r="B177" s="136"/>
      <c r="D177" s="137" t="s">
        <v>73</v>
      </c>
      <c r="E177" s="146" t="s">
        <v>128</v>
      </c>
      <c r="F177" s="146" t="s">
        <v>129</v>
      </c>
      <c r="J177" s="147">
        <f>BK177</f>
        <v>360626.90000000002</v>
      </c>
      <c r="L177" s="136"/>
      <c r="M177" s="140"/>
      <c r="N177" s="141"/>
      <c r="O177" s="141"/>
      <c r="P177" s="142">
        <f>SUM(P178:P213)</f>
        <v>436.32180200000005</v>
      </c>
      <c r="Q177" s="141"/>
      <c r="R177" s="142">
        <f>SUM(R178:R213)</f>
        <v>2.8166216300000002</v>
      </c>
      <c r="S177" s="141"/>
      <c r="T177" s="143">
        <f>SUM(T178:T213)</f>
        <v>0</v>
      </c>
      <c r="AR177" s="137" t="s">
        <v>82</v>
      </c>
      <c r="AT177" s="144" t="s">
        <v>73</v>
      </c>
      <c r="AU177" s="144" t="s">
        <v>82</v>
      </c>
      <c r="AY177" s="137" t="s">
        <v>127</v>
      </c>
      <c r="BK177" s="145">
        <f>SUM(BK178:BK213)</f>
        <v>360626.90000000002</v>
      </c>
    </row>
    <row r="178" s="1" customFormat="1" ht="16.5" customHeight="1">
      <c r="B178" s="148"/>
      <c r="C178" s="149" t="s">
        <v>358</v>
      </c>
      <c r="D178" s="149" t="s">
        <v>130</v>
      </c>
      <c r="E178" s="150" t="s">
        <v>661</v>
      </c>
      <c r="F178" s="151" t="s">
        <v>662</v>
      </c>
      <c r="G178" s="152" t="s">
        <v>133</v>
      </c>
      <c r="H178" s="153">
        <v>1.44</v>
      </c>
      <c r="I178" s="154">
        <v>4570</v>
      </c>
      <c r="J178" s="154">
        <f>ROUND(I178*H178,2)</f>
        <v>6580.8000000000002</v>
      </c>
      <c r="K178" s="151" t="s">
        <v>134</v>
      </c>
      <c r="L178" s="31"/>
      <c r="M178" s="155" t="s">
        <v>3</v>
      </c>
      <c r="N178" s="156" t="s">
        <v>45</v>
      </c>
      <c r="O178" s="157">
        <v>2.9790000000000001</v>
      </c>
      <c r="P178" s="157">
        <f>O178*H178</f>
        <v>4.2897600000000002</v>
      </c>
      <c r="Q178" s="157">
        <v>0</v>
      </c>
      <c r="R178" s="157">
        <f>Q178*H178</f>
        <v>0</v>
      </c>
      <c r="S178" s="157">
        <v>0</v>
      </c>
      <c r="T178" s="158">
        <f>S178*H178</f>
        <v>0</v>
      </c>
      <c r="AR178" s="159" t="s">
        <v>135</v>
      </c>
      <c r="AT178" s="159" t="s">
        <v>130</v>
      </c>
      <c r="AU178" s="159" t="s">
        <v>84</v>
      </c>
      <c r="AY178" s="18" t="s">
        <v>127</v>
      </c>
      <c r="BE178" s="160">
        <f>IF(N178="základní",J178,0)</f>
        <v>6580.8000000000002</v>
      </c>
      <c r="BF178" s="160">
        <f>IF(N178="snížená",J178,0)</f>
        <v>0</v>
      </c>
      <c r="BG178" s="160">
        <f>IF(N178="zákl. přenesená",J178,0)</f>
        <v>0</v>
      </c>
      <c r="BH178" s="160">
        <f>IF(N178="sníž. přenesená",J178,0)</f>
        <v>0</v>
      </c>
      <c r="BI178" s="160">
        <f>IF(N178="nulová",J178,0)</f>
        <v>0</v>
      </c>
      <c r="BJ178" s="18" t="s">
        <v>82</v>
      </c>
      <c r="BK178" s="160">
        <f>ROUND(I178*H178,2)</f>
        <v>6580.8000000000002</v>
      </c>
      <c r="BL178" s="18" t="s">
        <v>135</v>
      </c>
      <c r="BM178" s="159" t="s">
        <v>663</v>
      </c>
    </row>
    <row r="179" s="1" customFormat="1">
      <c r="B179" s="31"/>
      <c r="D179" s="161" t="s">
        <v>137</v>
      </c>
      <c r="F179" s="162" t="s">
        <v>664</v>
      </c>
      <c r="L179" s="31"/>
      <c r="M179" s="163"/>
      <c r="N179" s="63"/>
      <c r="O179" s="63"/>
      <c r="P179" s="63"/>
      <c r="Q179" s="63"/>
      <c r="R179" s="63"/>
      <c r="S179" s="63"/>
      <c r="T179" s="64"/>
      <c r="AT179" s="18" t="s">
        <v>137</v>
      </c>
      <c r="AU179" s="18" t="s">
        <v>84</v>
      </c>
    </row>
    <row r="180" s="1" customFormat="1">
      <c r="B180" s="31"/>
      <c r="D180" s="161" t="s">
        <v>139</v>
      </c>
      <c r="F180" s="164" t="s">
        <v>665</v>
      </c>
      <c r="L180" s="31"/>
      <c r="M180" s="163"/>
      <c r="N180" s="63"/>
      <c r="O180" s="63"/>
      <c r="P180" s="63"/>
      <c r="Q180" s="63"/>
      <c r="R180" s="63"/>
      <c r="S180" s="63"/>
      <c r="T180" s="64"/>
      <c r="AT180" s="18" t="s">
        <v>139</v>
      </c>
      <c r="AU180" s="18" t="s">
        <v>84</v>
      </c>
    </row>
    <row r="181" s="1" customFormat="1">
      <c r="B181" s="31"/>
      <c r="D181" s="161" t="s">
        <v>141</v>
      </c>
      <c r="F181" s="164" t="s">
        <v>666</v>
      </c>
      <c r="L181" s="31"/>
      <c r="M181" s="163"/>
      <c r="N181" s="63"/>
      <c r="O181" s="63"/>
      <c r="P181" s="63"/>
      <c r="Q181" s="63"/>
      <c r="R181" s="63"/>
      <c r="S181" s="63"/>
      <c r="T181" s="64"/>
      <c r="AT181" s="18" t="s">
        <v>141</v>
      </c>
      <c r="AU181" s="18" t="s">
        <v>84</v>
      </c>
    </row>
    <row r="182" s="12" customFormat="1">
      <c r="B182" s="165"/>
      <c r="D182" s="161" t="s">
        <v>143</v>
      </c>
      <c r="E182" s="166" t="s">
        <v>3</v>
      </c>
      <c r="F182" s="167" t="s">
        <v>667</v>
      </c>
      <c r="H182" s="168">
        <v>1.44</v>
      </c>
      <c r="L182" s="165"/>
      <c r="M182" s="169"/>
      <c r="N182" s="170"/>
      <c r="O182" s="170"/>
      <c r="P182" s="170"/>
      <c r="Q182" s="170"/>
      <c r="R182" s="170"/>
      <c r="S182" s="170"/>
      <c r="T182" s="171"/>
      <c r="AT182" s="166" t="s">
        <v>143</v>
      </c>
      <c r="AU182" s="166" t="s">
        <v>84</v>
      </c>
      <c r="AV182" s="12" t="s">
        <v>84</v>
      </c>
      <c r="AW182" s="12" t="s">
        <v>36</v>
      </c>
      <c r="AX182" s="12" t="s">
        <v>82</v>
      </c>
      <c r="AY182" s="166" t="s">
        <v>127</v>
      </c>
    </row>
    <row r="183" s="1" customFormat="1" ht="16.5" customHeight="1">
      <c r="B183" s="148"/>
      <c r="C183" s="149" t="s">
        <v>8</v>
      </c>
      <c r="D183" s="149" t="s">
        <v>130</v>
      </c>
      <c r="E183" s="150" t="s">
        <v>668</v>
      </c>
      <c r="F183" s="151" t="s">
        <v>669</v>
      </c>
      <c r="G183" s="152" t="s">
        <v>147</v>
      </c>
      <c r="H183" s="153">
        <v>9.6999999999999993</v>
      </c>
      <c r="I183" s="154">
        <v>1680</v>
      </c>
      <c r="J183" s="154">
        <f>ROUND(I183*H183,2)</f>
        <v>16296</v>
      </c>
      <c r="K183" s="151" t="s">
        <v>134</v>
      </c>
      <c r="L183" s="31"/>
      <c r="M183" s="155" t="s">
        <v>3</v>
      </c>
      <c r="N183" s="156" t="s">
        <v>45</v>
      </c>
      <c r="O183" s="157">
        <v>3.1400000000000001</v>
      </c>
      <c r="P183" s="157">
        <f>O183*H183</f>
        <v>30.457999999999998</v>
      </c>
      <c r="Q183" s="157">
        <v>0.041739999999999999</v>
      </c>
      <c r="R183" s="157">
        <f>Q183*H183</f>
        <v>0.40487799999999996</v>
      </c>
      <c r="S183" s="157">
        <v>0</v>
      </c>
      <c r="T183" s="158">
        <f>S183*H183</f>
        <v>0</v>
      </c>
      <c r="AR183" s="159" t="s">
        <v>135</v>
      </c>
      <c r="AT183" s="159" t="s">
        <v>130</v>
      </c>
      <c r="AU183" s="159" t="s">
        <v>84</v>
      </c>
      <c r="AY183" s="18" t="s">
        <v>127</v>
      </c>
      <c r="BE183" s="160">
        <f>IF(N183="základní",J183,0)</f>
        <v>16296</v>
      </c>
      <c r="BF183" s="160">
        <f>IF(N183="snížená",J183,0)</f>
        <v>0</v>
      </c>
      <c r="BG183" s="160">
        <f>IF(N183="zákl. přenesená",J183,0)</f>
        <v>0</v>
      </c>
      <c r="BH183" s="160">
        <f>IF(N183="sníž. přenesená",J183,0)</f>
        <v>0</v>
      </c>
      <c r="BI183" s="160">
        <f>IF(N183="nulová",J183,0)</f>
        <v>0</v>
      </c>
      <c r="BJ183" s="18" t="s">
        <v>82</v>
      </c>
      <c r="BK183" s="160">
        <f>ROUND(I183*H183,2)</f>
        <v>16296</v>
      </c>
      <c r="BL183" s="18" t="s">
        <v>135</v>
      </c>
      <c r="BM183" s="159" t="s">
        <v>670</v>
      </c>
    </row>
    <row r="184" s="1" customFormat="1">
      <c r="B184" s="31"/>
      <c r="D184" s="161" t="s">
        <v>137</v>
      </c>
      <c r="F184" s="162" t="s">
        <v>671</v>
      </c>
      <c r="L184" s="31"/>
      <c r="M184" s="163"/>
      <c r="N184" s="63"/>
      <c r="O184" s="63"/>
      <c r="P184" s="63"/>
      <c r="Q184" s="63"/>
      <c r="R184" s="63"/>
      <c r="S184" s="63"/>
      <c r="T184" s="64"/>
      <c r="AT184" s="18" t="s">
        <v>137</v>
      </c>
      <c r="AU184" s="18" t="s">
        <v>84</v>
      </c>
    </row>
    <row r="185" s="1" customFormat="1">
      <c r="B185" s="31"/>
      <c r="D185" s="161" t="s">
        <v>139</v>
      </c>
      <c r="F185" s="164" t="s">
        <v>672</v>
      </c>
      <c r="L185" s="31"/>
      <c r="M185" s="163"/>
      <c r="N185" s="63"/>
      <c r="O185" s="63"/>
      <c r="P185" s="63"/>
      <c r="Q185" s="63"/>
      <c r="R185" s="63"/>
      <c r="S185" s="63"/>
      <c r="T185" s="64"/>
      <c r="AT185" s="18" t="s">
        <v>139</v>
      </c>
      <c r="AU185" s="18" t="s">
        <v>84</v>
      </c>
    </row>
    <row r="186" s="12" customFormat="1">
      <c r="B186" s="165"/>
      <c r="D186" s="161" t="s">
        <v>143</v>
      </c>
      <c r="E186" s="166" t="s">
        <v>3</v>
      </c>
      <c r="F186" s="167" t="s">
        <v>673</v>
      </c>
      <c r="H186" s="168">
        <v>9.6999999999999993</v>
      </c>
      <c r="L186" s="165"/>
      <c r="M186" s="169"/>
      <c r="N186" s="170"/>
      <c r="O186" s="170"/>
      <c r="P186" s="170"/>
      <c r="Q186" s="170"/>
      <c r="R186" s="170"/>
      <c r="S186" s="170"/>
      <c r="T186" s="171"/>
      <c r="AT186" s="166" t="s">
        <v>143</v>
      </c>
      <c r="AU186" s="166" t="s">
        <v>84</v>
      </c>
      <c r="AV186" s="12" t="s">
        <v>84</v>
      </c>
      <c r="AW186" s="12" t="s">
        <v>36</v>
      </c>
      <c r="AX186" s="12" t="s">
        <v>82</v>
      </c>
      <c r="AY186" s="166" t="s">
        <v>127</v>
      </c>
    </row>
    <row r="187" s="1" customFormat="1" ht="16.5" customHeight="1">
      <c r="B187" s="148"/>
      <c r="C187" s="149" t="s">
        <v>369</v>
      </c>
      <c r="D187" s="149" t="s">
        <v>130</v>
      </c>
      <c r="E187" s="150" t="s">
        <v>674</v>
      </c>
      <c r="F187" s="151" t="s">
        <v>675</v>
      </c>
      <c r="G187" s="152" t="s">
        <v>147</v>
      </c>
      <c r="H187" s="153">
        <v>9.6999999999999993</v>
      </c>
      <c r="I187" s="154">
        <v>145</v>
      </c>
      <c r="J187" s="154">
        <f>ROUND(I187*H187,2)</f>
        <v>1406.5</v>
      </c>
      <c r="K187" s="151" t="s">
        <v>134</v>
      </c>
      <c r="L187" s="31"/>
      <c r="M187" s="155" t="s">
        <v>3</v>
      </c>
      <c r="N187" s="156" t="s">
        <v>45</v>
      </c>
      <c r="O187" s="157">
        <v>0.45000000000000001</v>
      </c>
      <c r="P187" s="157">
        <f>O187*H187</f>
        <v>4.3650000000000002</v>
      </c>
      <c r="Q187" s="157">
        <v>2.0000000000000002E-05</v>
      </c>
      <c r="R187" s="157">
        <f>Q187*H187</f>
        <v>0.000194</v>
      </c>
      <c r="S187" s="157">
        <v>0</v>
      </c>
      <c r="T187" s="158">
        <f>S187*H187</f>
        <v>0</v>
      </c>
      <c r="AR187" s="159" t="s">
        <v>135</v>
      </c>
      <c r="AT187" s="159" t="s">
        <v>130</v>
      </c>
      <c r="AU187" s="159" t="s">
        <v>84</v>
      </c>
      <c r="AY187" s="18" t="s">
        <v>127</v>
      </c>
      <c r="BE187" s="160">
        <f>IF(N187="základní",J187,0)</f>
        <v>1406.5</v>
      </c>
      <c r="BF187" s="160">
        <f>IF(N187="snížená",J187,0)</f>
        <v>0</v>
      </c>
      <c r="BG187" s="160">
        <f>IF(N187="zákl. přenesená",J187,0)</f>
        <v>0</v>
      </c>
      <c r="BH187" s="160">
        <f>IF(N187="sníž. přenesená",J187,0)</f>
        <v>0</v>
      </c>
      <c r="BI187" s="160">
        <f>IF(N187="nulová",J187,0)</f>
        <v>0</v>
      </c>
      <c r="BJ187" s="18" t="s">
        <v>82</v>
      </c>
      <c r="BK187" s="160">
        <f>ROUND(I187*H187,2)</f>
        <v>1406.5</v>
      </c>
      <c r="BL187" s="18" t="s">
        <v>135</v>
      </c>
      <c r="BM187" s="159" t="s">
        <v>676</v>
      </c>
    </row>
    <row r="188" s="1" customFormat="1">
      <c r="B188" s="31"/>
      <c r="D188" s="161" t="s">
        <v>137</v>
      </c>
      <c r="F188" s="162" t="s">
        <v>677</v>
      </c>
      <c r="L188" s="31"/>
      <c r="M188" s="163"/>
      <c r="N188" s="63"/>
      <c r="O188" s="63"/>
      <c r="P188" s="63"/>
      <c r="Q188" s="63"/>
      <c r="R188" s="63"/>
      <c r="S188" s="63"/>
      <c r="T188" s="64"/>
      <c r="AT188" s="18" t="s">
        <v>137</v>
      </c>
      <c r="AU188" s="18" t="s">
        <v>84</v>
      </c>
    </row>
    <row r="189" s="1" customFormat="1">
      <c r="B189" s="31"/>
      <c r="D189" s="161" t="s">
        <v>139</v>
      </c>
      <c r="F189" s="164" t="s">
        <v>672</v>
      </c>
      <c r="L189" s="31"/>
      <c r="M189" s="163"/>
      <c r="N189" s="63"/>
      <c r="O189" s="63"/>
      <c r="P189" s="63"/>
      <c r="Q189" s="63"/>
      <c r="R189" s="63"/>
      <c r="S189" s="63"/>
      <c r="T189" s="64"/>
      <c r="AT189" s="18" t="s">
        <v>139</v>
      </c>
      <c r="AU189" s="18" t="s">
        <v>84</v>
      </c>
    </row>
    <row r="190" s="1" customFormat="1">
      <c r="B190" s="31"/>
      <c r="D190" s="161" t="s">
        <v>141</v>
      </c>
      <c r="F190" s="164" t="s">
        <v>678</v>
      </c>
      <c r="L190" s="31"/>
      <c r="M190" s="163"/>
      <c r="N190" s="63"/>
      <c r="O190" s="63"/>
      <c r="P190" s="63"/>
      <c r="Q190" s="63"/>
      <c r="R190" s="63"/>
      <c r="S190" s="63"/>
      <c r="T190" s="64"/>
      <c r="AT190" s="18" t="s">
        <v>141</v>
      </c>
      <c r="AU190" s="18" t="s">
        <v>84</v>
      </c>
    </row>
    <row r="191" s="1" customFormat="1" ht="16.5" customHeight="1">
      <c r="B191" s="148"/>
      <c r="C191" s="149" t="s">
        <v>372</v>
      </c>
      <c r="D191" s="149" t="s">
        <v>130</v>
      </c>
      <c r="E191" s="150" t="s">
        <v>679</v>
      </c>
      <c r="F191" s="151" t="s">
        <v>680</v>
      </c>
      <c r="G191" s="152" t="s">
        <v>171</v>
      </c>
      <c r="H191" s="153">
        <v>0.079000000000000001</v>
      </c>
      <c r="I191" s="154">
        <v>41000</v>
      </c>
      <c r="J191" s="154">
        <f>ROUND(I191*H191,2)</f>
        <v>3239</v>
      </c>
      <c r="K191" s="151" t="s">
        <v>134</v>
      </c>
      <c r="L191" s="31"/>
      <c r="M191" s="155" t="s">
        <v>3</v>
      </c>
      <c r="N191" s="156" t="s">
        <v>45</v>
      </c>
      <c r="O191" s="157">
        <v>47.350000000000001</v>
      </c>
      <c r="P191" s="157">
        <f>O191*H191</f>
        <v>3.74065</v>
      </c>
      <c r="Q191" s="157">
        <v>1.04877</v>
      </c>
      <c r="R191" s="157">
        <f>Q191*H191</f>
        <v>0.082852830000000002</v>
      </c>
      <c r="S191" s="157">
        <v>0</v>
      </c>
      <c r="T191" s="158">
        <f>S191*H191</f>
        <v>0</v>
      </c>
      <c r="AR191" s="159" t="s">
        <v>135</v>
      </c>
      <c r="AT191" s="159" t="s">
        <v>130</v>
      </c>
      <c r="AU191" s="159" t="s">
        <v>84</v>
      </c>
      <c r="AY191" s="18" t="s">
        <v>127</v>
      </c>
      <c r="BE191" s="160">
        <f>IF(N191="základní",J191,0)</f>
        <v>3239</v>
      </c>
      <c r="BF191" s="160">
        <f>IF(N191="snížená",J191,0)</f>
        <v>0</v>
      </c>
      <c r="BG191" s="160">
        <f>IF(N191="zákl. přenesená",J191,0)</f>
        <v>0</v>
      </c>
      <c r="BH191" s="160">
        <f>IF(N191="sníž. přenesená",J191,0)</f>
        <v>0</v>
      </c>
      <c r="BI191" s="160">
        <f>IF(N191="nulová",J191,0)</f>
        <v>0</v>
      </c>
      <c r="BJ191" s="18" t="s">
        <v>82</v>
      </c>
      <c r="BK191" s="160">
        <f>ROUND(I191*H191,2)</f>
        <v>3239</v>
      </c>
      <c r="BL191" s="18" t="s">
        <v>135</v>
      </c>
      <c r="BM191" s="159" t="s">
        <v>681</v>
      </c>
    </row>
    <row r="192" s="1" customFormat="1">
      <c r="B192" s="31"/>
      <c r="D192" s="161" t="s">
        <v>137</v>
      </c>
      <c r="F192" s="162" t="s">
        <v>682</v>
      </c>
      <c r="L192" s="31"/>
      <c r="M192" s="163"/>
      <c r="N192" s="63"/>
      <c r="O192" s="63"/>
      <c r="P192" s="63"/>
      <c r="Q192" s="63"/>
      <c r="R192" s="63"/>
      <c r="S192" s="63"/>
      <c r="T192" s="64"/>
      <c r="AT192" s="18" t="s">
        <v>137</v>
      </c>
      <c r="AU192" s="18" t="s">
        <v>84</v>
      </c>
    </row>
    <row r="193" s="1" customFormat="1">
      <c r="B193" s="31"/>
      <c r="D193" s="161" t="s">
        <v>139</v>
      </c>
      <c r="F193" s="164" t="s">
        <v>683</v>
      </c>
      <c r="L193" s="31"/>
      <c r="M193" s="163"/>
      <c r="N193" s="63"/>
      <c r="O193" s="63"/>
      <c r="P193" s="63"/>
      <c r="Q193" s="63"/>
      <c r="R193" s="63"/>
      <c r="S193" s="63"/>
      <c r="T193" s="64"/>
      <c r="AT193" s="18" t="s">
        <v>139</v>
      </c>
      <c r="AU193" s="18" t="s">
        <v>84</v>
      </c>
    </row>
    <row r="194" s="1" customFormat="1">
      <c r="B194" s="31"/>
      <c r="D194" s="161" t="s">
        <v>141</v>
      </c>
      <c r="F194" s="164" t="s">
        <v>678</v>
      </c>
      <c r="L194" s="31"/>
      <c r="M194" s="163"/>
      <c r="N194" s="63"/>
      <c r="O194" s="63"/>
      <c r="P194" s="63"/>
      <c r="Q194" s="63"/>
      <c r="R194" s="63"/>
      <c r="S194" s="63"/>
      <c r="T194" s="64"/>
      <c r="AT194" s="18" t="s">
        <v>141</v>
      </c>
      <c r="AU194" s="18" t="s">
        <v>84</v>
      </c>
    </row>
    <row r="195" s="12" customFormat="1">
      <c r="B195" s="165"/>
      <c r="D195" s="161" t="s">
        <v>143</v>
      </c>
      <c r="E195" s="166" t="s">
        <v>3</v>
      </c>
      <c r="F195" s="167" t="s">
        <v>684</v>
      </c>
      <c r="H195" s="168">
        <v>0.079000000000000001</v>
      </c>
      <c r="L195" s="165"/>
      <c r="M195" s="169"/>
      <c r="N195" s="170"/>
      <c r="O195" s="170"/>
      <c r="P195" s="170"/>
      <c r="Q195" s="170"/>
      <c r="R195" s="170"/>
      <c r="S195" s="170"/>
      <c r="T195" s="171"/>
      <c r="AT195" s="166" t="s">
        <v>143</v>
      </c>
      <c r="AU195" s="166" t="s">
        <v>84</v>
      </c>
      <c r="AV195" s="12" t="s">
        <v>84</v>
      </c>
      <c r="AW195" s="12" t="s">
        <v>36</v>
      </c>
      <c r="AX195" s="12" t="s">
        <v>82</v>
      </c>
      <c r="AY195" s="166" t="s">
        <v>127</v>
      </c>
    </row>
    <row r="196" s="1" customFormat="1" ht="16.5" customHeight="1">
      <c r="B196" s="148"/>
      <c r="C196" s="149" t="s">
        <v>374</v>
      </c>
      <c r="D196" s="149" t="s">
        <v>130</v>
      </c>
      <c r="E196" s="150" t="s">
        <v>363</v>
      </c>
      <c r="F196" s="151" t="s">
        <v>364</v>
      </c>
      <c r="G196" s="152" t="s">
        <v>133</v>
      </c>
      <c r="H196" s="153">
        <v>29.460000000000001</v>
      </c>
      <c r="I196" s="154">
        <v>5350</v>
      </c>
      <c r="J196" s="154">
        <f>ROUND(I196*H196,2)</f>
        <v>157611</v>
      </c>
      <c r="K196" s="151" t="s">
        <v>134</v>
      </c>
      <c r="L196" s="31"/>
      <c r="M196" s="155" t="s">
        <v>3</v>
      </c>
      <c r="N196" s="156" t="s">
        <v>45</v>
      </c>
      <c r="O196" s="157">
        <v>4.5910000000000002</v>
      </c>
      <c r="P196" s="157">
        <f>O196*H196</f>
        <v>135.25086000000002</v>
      </c>
      <c r="Q196" s="157">
        <v>0</v>
      </c>
      <c r="R196" s="157">
        <f>Q196*H196</f>
        <v>0</v>
      </c>
      <c r="S196" s="157">
        <v>0</v>
      </c>
      <c r="T196" s="158">
        <f>S196*H196</f>
        <v>0</v>
      </c>
      <c r="AR196" s="159" t="s">
        <v>135</v>
      </c>
      <c r="AT196" s="159" t="s">
        <v>130</v>
      </c>
      <c r="AU196" s="159" t="s">
        <v>84</v>
      </c>
      <c r="AY196" s="18" t="s">
        <v>127</v>
      </c>
      <c r="BE196" s="160">
        <f>IF(N196="základní",J196,0)</f>
        <v>157611</v>
      </c>
      <c r="BF196" s="160">
        <f>IF(N196="snížená",J196,0)</f>
        <v>0</v>
      </c>
      <c r="BG196" s="160">
        <f>IF(N196="zákl. přenesená",J196,0)</f>
        <v>0</v>
      </c>
      <c r="BH196" s="160">
        <f>IF(N196="sníž. přenesená",J196,0)</f>
        <v>0</v>
      </c>
      <c r="BI196" s="160">
        <f>IF(N196="nulová",J196,0)</f>
        <v>0</v>
      </c>
      <c r="BJ196" s="18" t="s">
        <v>82</v>
      </c>
      <c r="BK196" s="160">
        <f>ROUND(I196*H196,2)</f>
        <v>157611</v>
      </c>
      <c r="BL196" s="18" t="s">
        <v>135</v>
      </c>
      <c r="BM196" s="159" t="s">
        <v>685</v>
      </c>
    </row>
    <row r="197" s="1" customFormat="1">
      <c r="B197" s="31"/>
      <c r="D197" s="161" t="s">
        <v>137</v>
      </c>
      <c r="F197" s="162" t="s">
        <v>366</v>
      </c>
      <c r="L197" s="31"/>
      <c r="M197" s="163"/>
      <c r="N197" s="63"/>
      <c r="O197" s="63"/>
      <c r="P197" s="63"/>
      <c r="Q197" s="63"/>
      <c r="R197" s="63"/>
      <c r="S197" s="63"/>
      <c r="T197" s="64"/>
      <c r="AT197" s="18" t="s">
        <v>137</v>
      </c>
      <c r="AU197" s="18" t="s">
        <v>84</v>
      </c>
    </row>
    <row r="198" s="1" customFormat="1">
      <c r="B198" s="31"/>
      <c r="D198" s="161" t="s">
        <v>139</v>
      </c>
      <c r="F198" s="164" t="s">
        <v>140</v>
      </c>
      <c r="L198" s="31"/>
      <c r="M198" s="163"/>
      <c r="N198" s="63"/>
      <c r="O198" s="63"/>
      <c r="P198" s="63"/>
      <c r="Q198" s="63"/>
      <c r="R198" s="63"/>
      <c r="S198" s="63"/>
      <c r="T198" s="64"/>
      <c r="AT198" s="18" t="s">
        <v>139</v>
      </c>
      <c r="AU198" s="18" t="s">
        <v>84</v>
      </c>
    </row>
    <row r="199" s="1" customFormat="1">
      <c r="B199" s="31"/>
      <c r="D199" s="161" t="s">
        <v>141</v>
      </c>
      <c r="F199" s="164" t="s">
        <v>142</v>
      </c>
      <c r="L199" s="31"/>
      <c r="M199" s="163"/>
      <c r="N199" s="63"/>
      <c r="O199" s="63"/>
      <c r="P199" s="63"/>
      <c r="Q199" s="63"/>
      <c r="R199" s="63"/>
      <c r="S199" s="63"/>
      <c r="T199" s="64"/>
      <c r="AT199" s="18" t="s">
        <v>141</v>
      </c>
      <c r="AU199" s="18" t="s">
        <v>84</v>
      </c>
    </row>
    <row r="200" s="12" customFormat="1">
      <c r="B200" s="165"/>
      <c r="D200" s="161" t="s">
        <v>143</v>
      </c>
      <c r="E200" s="166" t="s">
        <v>3</v>
      </c>
      <c r="F200" s="167" t="s">
        <v>686</v>
      </c>
      <c r="H200" s="168">
        <v>13.74</v>
      </c>
      <c r="L200" s="165"/>
      <c r="M200" s="169"/>
      <c r="N200" s="170"/>
      <c r="O200" s="170"/>
      <c r="P200" s="170"/>
      <c r="Q200" s="170"/>
      <c r="R200" s="170"/>
      <c r="S200" s="170"/>
      <c r="T200" s="171"/>
      <c r="AT200" s="166" t="s">
        <v>143</v>
      </c>
      <c r="AU200" s="166" t="s">
        <v>84</v>
      </c>
      <c r="AV200" s="12" t="s">
        <v>84</v>
      </c>
      <c r="AW200" s="12" t="s">
        <v>36</v>
      </c>
      <c r="AX200" s="12" t="s">
        <v>74</v>
      </c>
      <c r="AY200" s="166" t="s">
        <v>127</v>
      </c>
    </row>
    <row r="201" s="12" customFormat="1">
      <c r="B201" s="165"/>
      <c r="D201" s="161" t="s">
        <v>143</v>
      </c>
      <c r="E201" s="166" t="s">
        <v>3</v>
      </c>
      <c r="F201" s="167" t="s">
        <v>687</v>
      </c>
      <c r="H201" s="168">
        <v>15.720000000000001</v>
      </c>
      <c r="L201" s="165"/>
      <c r="M201" s="169"/>
      <c r="N201" s="170"/>
      <c r="O201" s="170"/>
      <c r="P201" s="170"/>
      <c r="Q201" s="170"/>
      <c r="R201" s="170"/>
      <c r="S201" s="170"/>
      <c r="T201" s="171"/>
      <c r="AT201" s="166" t="s">
        <v>143</v>
      </c>
      <c r="AU201" s="166" t="s">
        <v>84</v>
      </c>
      <c r="AV201" s="12" t="s">
        <v>84</v>
      </c>
      <c r="AW201" s="12" t="s">
        <v>36</v>
      </c>
      <c r="AX201" s="12" t="s">
        <v>74</v>
      </c>
      <c r="AY201" s="166" t="s">
        <v>127</v>
      </c>
    </row>
    <row r="202" s="13" customFormat="1">
      <c r="B202" s="181"/>
      <c r="D202" s="161" t="s">
        <v>143</v>
      </c>
      <c r="E202" s="182" t="s">
        <v>3</v>
      </c>
      <c r="F202" s="183" t="s">
        <v>206</v>
      </c>
      <c r="H202" s="184">
        <v>29.460000000000001</v>
      </c>
      <c r="L202" s="181"/>
      <c r="M202" s="185"/>
      <c r="N202" s="186"/>
      <c r="O202" s="186"/>
      <c r="P202" s="186"/>
      <c r="Q202" s="186"/>
      <c r="R202" s="186"/>
      <c r="S202" s="186"/>
      <c r="T202" s="187"/>
      <c r="AT202" s="182" t="s">
        <v>143</v>
      </c>
      <c r="AU202" s="182" t="s">
        <v>84</v>
      </c>
      <c r="AV202" s="13" t="s">
        <v>135</v>
      </c>
      <c r="AW202" s="13" t="s">
        <v>36</v>
      </c>
      <c r="AX202" s="13" t="s">
        <v>82</v>
      </c>
      <c r="AY202" s="182" t="s">
        <v>127</v>
      </c>
    </row>
    <row r="203" s="1" customFormat="1" ht="16.5" customHeight="1">
      <c r="B203" s="148"/>
      <c r="C203" s="149" t="s">
        <v>383</v>
      </c>
      <c r="D203" s="149" t="s">
        <v>130</v>
      </c>
      <c r="E203" s="150" t="s">
        <v>145</v>
      </c>
      <c r="F203" s="151" t="s">
        <v>146</v>
      </c>
      <c r="G203" s="152" t="s">
        <v>147</v>
      </c>
      <c r="H203" s="153">
        <v>82.200000000000003</v>
      </c>
      <c r="I203" s="154">
        <v>1120</v>
      </c>
      <c r="J203" s="154">
        <f>ROUND(I203*H203,2)</f>
        <v>92064</v>
      </c>
      <c r="K203" s="151" t="s">
        <v>134</v>
      </c>
      <c r="L203" s="31"/>
      <c r="M203" s="155" t="s">
        <v>3</v>
      </c>
      <c r="N203" s="156" t="s">
        <v>45</v>
      </c>
      <c r="O203" s="157">
        <v>1.895</v>
      </c>
      <c r="P203" s="157">
        <f>O203*H203</f>
        <v>155.76900000000001</v>
      </c>
      <c r="Q203" s="157">
        <v>0.00726</v>
      </c>
      <c r="R203" s="157">
        <f>Q203*H203</f>
        <v>0.59677199999999997</v>
      </c>
      <c r="S203" s="157">
        <v>0</v>
      </c>
      <c r="T203" s="158">
        <f>S203*H203</f>
        <v>0</v>
      </c>
      <c r="AR203" s="159" t="s">
        <v>135</v>
      </c>
      <c r="AT203" s="159" t="s">
        <v>130</v>
      </c>
      <c r="AU203" s="159" t="s">
        <v>84</v>
      </c>
      <c r="AY203" s="18" t="s">
        <v>127</v>
      </c>
      <c r="BE203" s="160">
        <f>IF(N203="základní",J203,0)</f>
        <v>92064</v>
      </c>
      <c r="BF203" s="160">
        <f>IF(N203="snížená",J203,0)</f>
        <v>0</v>
      </c>
      <c r="BG203" s="160">
        <f>IF(N203="zákl. přenesená",J203,0)</f>
        <v>0</v>
      </c>
      <c r="BH203" s="160">
        <f>IF(N203="sníž. přenesená",J203,0)</f>
        <v>0</v>
      </c>
      <c r="BI203" s="160">
        <f>IF(N203="nulová",J203,0)</f>
        <v>0</v>
      </c>
      <c r="BJ203" s="18" t="s">
        <v>82</v>
      </c>
      <c r="BK203" s="160">
        <f>ROUND(I203*H203,2)</f>
        <v>92064</v>
      </c>
      <c r="BL203" s="18" t="s">
        <v>135</v>
      </c>
      <c r="BM203" s="159" t="s">
        <v>688</v>
      </c>
    </row>
    <row r="204" s="1" customFormat="1">
      <c r="B204" s="31"/>
      <c r="D204" s="161" t="s">
        <v>137</v>
      </c>
      <c r="F204" s="162" t="s">
        <v>149</v>
      </c>
      <c r="L204" s="31"/>
      <c r="M204" s="163"/>
      <c r="N204" s="63"/>
      <c r="O204" s="63"/>
      <c r="P204" s="63"/>
      <c r="Q204" s="63"/>
      <c r="R204" s="63"/>
      <c r="S204" s="63"/>
      <c r="T204" s="64"/>
      <c r="AT204" s="18" t="s">
        <v>137</v>
      </c>
      <c r="AU204" s="18" t="s">
        <v>84</v>
      </c>
    </row>
    <row r="205" s="1" customFormat="1">
      <c r="B205" s="31"/>
      <c r="D205" s="161" t="s">
        <v>139</v>
      </c>
      <c r="F205" s="164" t="s">
        <v>150</v>
      </c>
      <c r="L205" s="31"/>
      <c r="M205" s="163"/>
      <c r="N205" s="63"/>
      <c r="O205" s="63"/>
      <c r="P205" s="63"/>
      <c r="Q205" s="63"/>
      <c r="R205" s="63"/>
      <c r="S205" s="63"/>
      <c r="T205" s="64"/>
      <c r="AT205" s="18" t="s">
        <v>139</v>
      </c>
      <c r="AU205" s="18" t="s">
        <v>84</v>
      </c>
    </row>
    <row r="206" s="12" customFormat="1">
      <c r="B206" s="165"/>
      <c r="D206" s="161" t="s">
        <v>143</v>
      </c>
      <c r="E206" s="166" t="s">
        <v>3</v>
      </c>
      <c r="F206" s="167" t="s">
        <v>689</v>
      </c>
      <c r="H206" s="168">
        <v>82.200000000000003</v>
      </c>
      <c r="L206" s="165"/>
      <c r="M206" s="169"/>
      <c r="N206" s="170"/>
      <c r="O206" s="170"/>
      <c r="P206" s="170"/>
      <c r="Q206" s="170"/>
      <c r="R206" s="170"/>
      <c r="S206" s="170"/>
      <c r="T206" s="171"/>
      <c r="AT206" s="166" t="s">
        <v>143</v>
      </c>
      <c r="AU206" s="166" t="s">
        <v>84</v>
      </c>
      <c r="AV206" s="12" t="s">
        <v>84</v>
      </c>
      <c r="AW206" s="12" t="s">
        <v>36</v>
      </c>
      <c r="AX206" s="12" t="s">
        <v>82</v>
      </c>
      <c r="AY206" s="166" t="s">
        <v>127</v>
      </c>
    </row>
    <row r="207" s="1" customFormat="1" ht="16.5" customHeight="1">
      <c r="B207" s="148"/>
      <c r="C207" s="149" t="s">
        <v>389</v>
      </c>
      <c r="D207" s="149" t="s">
        <v>130</v>
      </c>
      <c r="E207" s="150" t="s">
        <v>152</v>
      </c>
      <c r="F207" s="151" t="s">
        <v>153</v>
      </c>
      <c r="G207" s="152" t="s">
        <v>147</v>
      </c>
      <c r="H207" s="153">
        <v>82.200000000000003</v>
      </c>
      <c r="I207" s="154">
        <v>292</v>
      </c>
      <c r="J207" s="154">
        <f>ROUND(I207*H207,2)</f>
        <v>24002.400000000001</v>
      </c>
      <c r="K207" s="151" t="s">
        <v>134</v>
      </c>
      <c r="L207" s="31"/>
      <c r="M207" s="155" t="s">
        <v>3</v>
      </c>
      <c r="N207" s="156" t="s">
        <v>45</v>
      </c>
      <c r="O207" s="157">
        <v>0.628</v>
      </c>
      <c r="P207" s="157">
        <f>O207*H207</f>
        <v>51.621600000000001</v>
      </c>
      <c r="Q207" s="157">
        <v>0.00085999999999999998</v>
      </c>
      <c r="R207" s="157">
        <f>Q207*H207</f>
        <v>0.070692000000000005</v>
      </c>
      <c r="S207" s="157">
        <v>0</v>
      </c>
      <c r="T207" s="158">
        <f>S207*H207</f>
        <v>0</v>
      </c>
      <c r="AR207" s="159" t="s">
        <v>135</v>
      </c>
      <c r="AT207" s="159" t="s">
        <v>130</v>
      </c>
      <c r="AU207" s="159" t="s">
        <v>84</v>
      </c>
      <c r="AY207" s="18" t="s">
        <v>127</v>
      </c>
      <c r="BE207" s="160">
        <f>IF(N207="základní",J207,0)</f>
        <v>24002.400000000001</v>
      </c>
      <c r="BF207" s="160">
        <f>IF(N207="snížená",J207,0)</f>
        <v>0</v>
      </c>
      <c r="BG207" s="160">
        <f>IF(N207="zákl. přenesená",J207,0)</f>
        <v>0</v>
      </c>
      <c r="BH207" s="160">
        <f>IF(N207="sníž. přenesená",J207,0)</f>
        <v>0</v>
      </c>
      <c r="BI207" s="160">
        <f>IF(N207="nulová",J207,0)</f>
        <v>0</v>
      </c>
      <c r="BJ207" s="18" t="s">
        <v>82</v>
      </c>
      <c r="BK207" s="160">
        <f>ROUND(I207*H207,2)</f>
        <v>24002.400000000001</v>
      </c>
      <c r="BL207" s="18" t="s">
        <v>135</v>
      </c>
      <c r="BM207" s="159" t="s">
        <v>690</v>
      </c>
    </row>
    <row r="208" s="1" customFormat="1">
      <c r="B208" s="31"/>
      <c r="D208" s="161" t="s">
        <v>137</v>
      </c>
      <c r="F208" s="162" t="s">
        <v>155</v>
      </c>
      <c r="L208" s="31"/>
      <c r="M208" s="163"/>
      <c r="N208" s="63"/>
      <c r="O208" s="63"/>
      <c r="P208" s="63"/>
      <c r="Q208" s="63"/>
      <c r="R208" s="63"/>
      <c r="S208" s="63"/>
      <c r="T208" s="64"/>
      <c r="AT208" s="18" t="s">
        <v>137</v>
      </c>
      <c r="AU208" s="18" t="s">
        <v>84</v>
      </c>
    </row>
    <row r="209" s="1" customFormat="1">
      <c r="B209" s="31"/>
      <c r="D209" s="161" t="s">
        <v>139</v>
      </c>
      <c r="F209" s="164" t="s">
        <v>150</v>
      </c>
      <c r="L209" s="31"/>
      <c r="M209" s="163"/>
      <c r="N209" s="63"/>
      <c r="O209" s="63"/>
      <c r="P209" s="63"/>
      <c r="Q209" s="63"/>
      <c r="R209" s="63"/>
      <c r="S209" s="63"/>
      <c r="T209" s="64"/>
      <c r="AT209" s="18" t="s">
        <v>139</v>
      </c>
      <c r="AU209" s="18" t="s">
        <v>84</v>
      </c>
    </row>
    <row r="210" s="1" customFormat="1" ht="16.5" customHeight="1">
      <c r="B210" s="148"/>
      <c r="C210" s="149" t="s">
        <v>397</v>
      </c>
      <c r="D210" s="149" t="s">
        <v>130</v>
      </c>
      <c r="E210" s="150" t="s">
        <v>375</v>
      </c>
      <c r="F210" s="151" t="s">
        <v>376</v>
      </c>
      <c r="G210" s="152" t="s">
        <v>171</v>
      </c>
      <c r="H210" s="153">
        <v>1.516</v>
      </c>
      <c r="I210" s="154">
        <v>39200</v>
      </c>
      <c r="J210" s="154">
        <f>ROUND(I210*H210,2)</f>
        <v>59427.199999999997</v>
      </c>
      <c r="K210" s="151" t="s">
        <v>134</v>
      </c>
      <c r="L210" s="31"/>
      <c r="M210" s="155" t="s">
        <v>3</v>
      </c>
      <c r="N210" s="156" t="s">
        <v>45</v>
      </c>
      <c r="O210" s="157">
        <v>33.527000000000001</v>
      </c>
      <c r="P210" s="157">
        <f>O210*H210</f>
        <v>50.826931999999999</v>
      </c>
      <c r="Q210" s="157">
        <v>1.0958000000000001</v>
      </c>
      <c r="R210" s="157">
        <f>Q210*H210</f>
        <v>1.6612328000000003</v>
      </c>
      <c r="S210" s="157">
        <v>0</v>
      </c>
      <c r="T210" s="158">
        <f>S210*H210</f>
        <v>0</v>
      </c>
      <c r="AR210" s="159" t="s">
        <v>135</v>
      </c>
      <c r="AT210" s="159" t="s">
        <v>130</v>
      </c>
      <c r="AU210" s="159" t="s">
        <v>84</v>
      </c>
      <c r="AY210" s="18" t="s">
        <v>127</v>
      </c>
      <c r="BE210" s="160">
        <f>IF(N210="základní",J210,0)</f>
        <v>59427.199999999997</v>
      </c>
      <c r="BF210" s="160">
        <f>IF(N210="snížená",J210,0)</f>
        <v>0</v>
      </c>
      <c r="BG210" s="160">
        <f>IF(N210="zákl. přenesená",J210,0)</f>
        <v>0</v>
      </c>
      <c r="BH210" s="160">
        <f>IF(N210="sníž. přenesená",J210,0)</f>
        <v>0</v>
      </c>
      <c r="BI210" s="160">
        <f>IF(N210="nulová",J210,0)</f>
        <v>0</v>
      </c>
      <c r="BJ210" s="18" t="s">
        <v>82</v>
      </c>
      <c r="BK210" s="160">
        <f>ROUND(I210*H210,2)</f>
        <v>59427.199999999997</v>
      </c>
      <c r="BL210" s="18" t="s">
        <v>135</v>
      </c>
      <c r="BM210" s="159" t="s">
        <v>691</v>
      </c>
    </row>
    <row r="211" s="1" customFormat="1">
      <c r="B211" s="31"/>
      <c r="D211" s="161" t="s">
        <v>137</v>
      </c>
      <c r="F211" s="162" t="s">
        <v>378</v>
      </c>
      <c r="L211" s="31"/>
      <c r="M211" s="163"/>
      <c r="N211" s="63"/>
      <c r="O211" s="63"/>
      <c r="P211" s="63"/>
      <c r="Q211" s="63"/>
      <c r="R211" s="63"/>
      <c r="S211" s="63"/>
      <c r="T211" s="64"/>
      <c r="AT211" s="18" t="s">
        <v>137</v>
      </c>
      <c r="AU211" s="18" t="s">
        <v>84</v>
      </c>
    </row>
    <row r="212" s="1" customFormat="1">
      <c r="B212" s="31"/>
      <c r="D212" s="161" t="s">
        <v>139</v>
      </c>
      <c r="F212" s="164" t="s">
        <v>379</v>
      </c>
      <c r="L212" s="31"/>
      <c r="M212" s="163"/>
      <c r="N212" s="63"/>
      <c r="O212" s="63"/>
      <c r="P212" s="63"/>
      <c r="Q212" s="63"/>
      <c r="R212" s="63"/>
      <c r="S212" s="63"/>
      <c r="T212" s="64"/>
      <c r="AT212" s="18" t="s">
        <v>139</v>
      </c>
      <c r="AU212" s="18" t="s">
        <v>84</v>
      </c>
    </row>
    <row r="213" s="12" customFormat="1">
      <c r="B213" s="165"/>
      <c r="D213" s="161" t="s">
        <v>143</v>
      </c>
      <c r="E213" s="166" t="s">
        <v>3</v>
      </c>
      <c r="F213" s="167" t="s">
        <v>692</v>
      </c>
      <c r="H213" s="168">
        <v>1.516</v>
      </c>
      <c r="L213" s="165"/>
      <c r="M213" s="169"/>
      <c r="N213" s="170"/>
      <c r="O213" s="170"/>
      <c r="P213" s="170"/>
      <c r="Q213" s="170"/>
      <c r="R213" s="170"/>
      <c r="S213" s="170"/>
      <c r="T213" s="171"/>
      <c r="AT213" s="166" t="s">
        <v>143</v>
      </c>
      <c r="AU213" s="166" t="s">
        <v>84</v>
      </c>
      <c r="AV213" s="12" t="s">
        <v>84</v>
      </c>
      <c r="AW213" s="12" t="s">
        <v>36</v>
      </c>
      <c r="AX213" s="12" t="s">
        <v>82</v>
      </c>
      <c r="AY213" s="166" t="s">
        <v>127</v>
      </c>
    </row>
    <row r="214" s="11" customFormat="1" ht="22.8" customHeight="1">
      <c r="B214" s="136"/>
      <c r="D214" s="137" t="s">
        <v>73</v>
      </c>
      <c r="E214" s="146" t="s">
        <v>135</v>
      </c>
      <c r="F214" s="146" t="s">
        <v>396</v>
      </c>
      <c r="J214" s="147">
        <f>BK214</f>
        <v>101081.73</v>
      </c>
      <c r="L214" s="136"/>
      <c r="M214" s="140"/>
      <c r="N214" s="141"/>
      <c r="O214" s="141"/>
      <c r="P214" s="142">
        <f>SUM(P215:P251)</f>
        <v>87.803037000000003</v>
      </c>
      <c r="Q214" s="141"/>
      <c r="R214" s="142">
        <f>SUM(R215:R251)</f>
        <v>17.711275349999998</v>
      </c>
      <c r="S214" s="141"/>
      <c r="T214" s="143">
        <f>SUM(T215:T251)</f>
        <v>0</v>
      </c>
      <c r="AR214" s="137" t="s">
        <v>82</v>
      </c>
      <c r="AT214" s="144" t="s">
        <v>73</v>
      </c>
      <c r="AU214" s="144" t="s">
        <v>82</v>
      </c>
      <c r="AY214" s="137" t="s">
        <v>127</v>
      </c>
      <c r="BK214" s="145">
        <f>SUM(BK215:BK251)</f>
        <v>101081.73</v>
      </c>
    </row>
    <row r="215" s="1" customFormat="1" ht="16.5" customHeight="1">
      <c r="B215" s="148"/>
      <c r="C215" s="149" t="s">
        <v>405</v>
      </c>
      <c r="D215" s="149" t="s">
        <v>130</v>
      </c>
      <c r="E215" s="150" t="s">
        <v>693</v>
      </c>
      <c r="F215" s="151" t="s">
        <v>694</v>
      </c>
      <c r="G215" s="152" t="s">
        <v>147</v>
      </c>
      <c r="H215" s="153">
        <v>41.530000000000001</v>
      </c>
      <c r="I215" s="154">
        <v>344</v>
      </c>
      <c r="J215" s="154">
        <f>ROUND(I215*H215,2)</f>
        <v>14286.32</v>
      </c>
      <c r="K215" s="151" t="s">
        <v>134</v>
      </c>
      <c r="L215" s="31"/>
      <c r="M215" s="155" t="s">
        <v>3</v>
      </c>
      <c r="N215" s="156" t="s">
        <v>45</v>
      </c>
      <c r="O215" s="157">
        <v>0.377</v>
      </c>
      <c r="P215" s="157">
        <f>O215*H215</f>
        <v>15.65681</v>
      </c>
      <c r="Q215" s="157">
        <v>0.0053299999999999997</v>
      </c>
      <c r="R215" s="157">
        <f>Q215*H215</f>
        <v>0.22135489999999999</v>
      </c>
      <c r="S215" s="157">
        <v>0</v>
      </c>
      <c r="T215" s="158">
        <f>S215*H215</f>
        <v>0</v>
      </c>
      <c r="AR215" s="159" t="s">
        <v>135</v>
      </c>
      <c r="AT215" s="159" t="s">
        <v>130</v>
      </c>
      <c r="AU215" s="159" t="s">
        <v>84</v>
      </c>
      <c r="AY215" s="18" t="s">
        <v>127</v>
      </c>
      <c r="BE215" s="160">
        <f>IF(N215="základní",J215,0)</f>
        <v>14286.32</v>
      </c>
      <c r="BF215" s="160">
        <f>IF(N215="snížená",J215,0)</f>
        <v>0</v>
      </c>
      <c r="BG215" s="160">
        <f>IF(N215="zákl. přenesená",J215,0)</f>
        <v>0</v>
      </c>
      <c r="BH215" s="160">
        <f>IF(N215="sníž. přenesená",J215,0)</f>
        <v>0</v>
      </c>
      <c r="BI215" s="160">
        <f>IF(N215="nulová",J215,0)</f>
        <v>0</v>
      </c>
      <c r="BJ215" s="18" t="s">
        <v>82</v>
      </c>
      <c r="BK215" s="160">
        <f>ROUND(I215*H215,2)</f>
        <v>14286.32</v>
      </c>
      <c r="BL215" s="18" t="s">
        <v>135</v>
      </c>
      <c r="BM215" s="159" t="s">
        <v>695</v>
      </c>
    </row>
    <row r="216" s="1" customFormat="1">
      <c r="B216" s="31"/>
      <c r="D216" s="161" t="s">
        <v>137</v>
      </c>
      <c r="F216" s="162" t="s">
        <v>696</v>
      </c>
      <c r="L216" s="31"/>
      <c r="M216" s="163"/>
      <c r="N216" s="63"/>
      <c r="O216" s="63"/>
      <c r="P216" s="63"/>
      <c r="Q216" s="63"/>
      <c r="R216" s="63"/>
      <c r="S216" s="63"/>
      <c r="T216" s="64"/>
      <c r="AT216" s="18" t="s">
        <v>137</v>
      </c>
      <c r="AU216" s="18" t="s">
        <v>84</v>
      </c>
    </row>
    <row r="217" s="1" customFormat="1">
      <c r="B217" s="31"/>
      <c r="D217" s="161" t="s">
        <v>139</v>
      </c>
      <c r="F217" s="164" t="s">
        <v>697</v>
      </c>
      <c r="L217" s="31"/>
      <c r="M217" s="163"/>
      <c r="N217" s="63"/>
      <c r="O217" s="63"/>
      <c r="P217" s="63"/>
      <c r="Q217" s="63"/>
      <c r="R217" s="63"/>
      <c r="S217" s="63"/>
      <c r="T217" s="64"/>
      <c r="AT217" s="18" t="s">
        <v>139</v>
      </c>
      <c r="AU217" s="18" t="s">
        <v>84</v>
      </c>
    </row>
    <row r="218" s="12" customFormat="1">
      <c r="B218" s="165"/>
      <c r="D218" s="161" t="s">
        <v>143</v>
      </c>
      <c r="E218" s="166" t="s">
        <v>3</v>
      </c>
      <c r="F218" s="167" t="s">
        <v>698</v>
      </c>
      <c r="H218" s="168">
        <v>41.530000000000001</v>
      </c>
      <c r="L218" s="165"/>
      <c r="M218" s="169"/>
      <c r="N218" s="170"/>
      <c r="O218" s="170"/>
      <c r="P218" s="170"/>
      <c r="Q218" s="170"/>
      <c r="R218" s="170"/>
      <c r="S218" s="170"/>
      <c r="T218" s="171"/>
      <c r="AT218" s="166" t="s">
        <v>143</v>
      </c>
      <c r="AU218" s="166" t="s">
        <v>84</v>
      </c>
      <c r="AV218" s="12" t="s">
        <v>84</v>
      </c>
      <c r="AW218" s="12" t="s">
        <v>36</v>
      </c>
      <c r="AX218" s="12" t="s">
        <v>82</v>
      </c>
      <c r="AY218" s="166" t="s">
        <v>127</v>
      </c>
    </row>
    <row r="219" s="1" customFormat="1" ht="16.5" customHeight="1">
      <c r="B219" s="148"/>
      <c r="C219" s="149" t="s">
        <v>413</v>
      </c>
      <c r="D219" s="149" t="s">
        <v>130</v>
      </c>
      <c r="E219" s="150" t="s">
        <v>699</v>
      </c>
      <c r="F219" s="151" t="s">
        <v>700</v>
      </c>
      <c r="G219" s="152" t="s">
        <v>147</v>
      </c>
      <c r="H219" s="153">
        <v>41.530000000000001</v>
      </c>
      <c r="I219" s="154">
        <v>103</v>
      </c>
      <c r="J219" s="154">
        <f>ROUND(I219*H219,2)</f>
        <v>4277.5900000000001</v>
      </c>
      <c r="K219" s="151" t="s">
        <v>134</v>
      </c>
      <c r="L219" s="31"/>
      <c r="M219" s="155" t="s">
        <v>3</v>
      </c>
      <c r="N219" s="156" t="s">
        <v>45</v>
      </c>
      <c r="O219" s="157">
        <v>0.22500000000000001</v>
      </c>
      <c r="P219" s="157">
        <f>O219*H219</f>
        <v>9.3442500000000006</v>
      </c>
      <c r="Q219" s="157">
        <v>0</v>
      </c>
      <c r="R219" s="157">
        <f>Q219*H219</f>
        <v>0</v>
      </c>
      <c r="S219" s="157">
        <v>0</v>
      </c>
      <c r="T219" s="158">
        <f>S219*H219</f>
        <v>0</v>
      </c>
      <c r="AR219" s="159" t="s">
        <v>135</v>
      </c>
      <c r="AT219" s="159" t="s">
        <v>130</v>
      </c>
      <c r="AU219" s="159" t="s">
        <v>84</v>
      </c>
      <c r="AY219" s="18" t="s">
        <v>127</v>
      </c>
      <c r="BE219" s="160">
        <f>IF(N219="základní",J219,0)</f>
        <v>4277.5900000000001</v>
      </c>
      <c r="BF219" s="160">
        <f>IF(N219="snížená",J219,0)</f>
        <v>0</v>
      </c>
      <c r="BG219" s="160">
        <f>IF(N219="zákl. přenesená",J219,0)</f>
        <v>0</v>
      </c>
      <c r="BH219" s="160">
        <f>IF(N219="sníž. přenesená",J219,0)</f>
        <v>0</v>
      </c>
      <c r="BI219" s="160">
        <f>IF(N219="nulová",J219,0)</f>
        <v>0</v>
      </c>
      <c r="BJ219" s="18" t="s">
        <v>82</v>
      </c>
      <c r="BK219" s="160">
        <f>ROUND(I219*H219,2)</f>
        <v>4277.5900000000001</v>
      </c>
      <c r="BL219" s="18" t="s">
        <v>135</v>
      </c>
      <c r="BM219" s="159" t="s">
        <v>701</v>
      </c>
    </row>
    <row r="220" s="1" customFormat="1">
      <c r="B220" s="31"/>
      <c r="D220" s="161" t="s">
        <v>137</v>
      </c>
      <c r="F220" s="162" t="s">
        <v>702</v>
      </c>
      <c r="L220" s="31"/>
      <c r="M220" s="163"/>
      <c r="N220" s="63"/>
      <c r="O220" s="63"/>
      <c r="P220" s="63"/>
      <c r="Q220" s="63"/>
      <c r="R220" s="63"/>
      <c r="S220" s="63"/>
      <c r="T220" s="64"/>
      <c r="AT220" s="18" t="s">
        <v>137</v>
      </c>
      <c r="AU220" s="18" t="s">
        <v>84</v>
      </c>
    </row>
    <row r="221" s="1" customFormat="1">
      <c r="B221" s="31"/>
      <c r="D221" s="161" t="s">
        <v>139</v>
      </c>
      <c r="F221" s="164" t="s">
        <v>697</v>
      </c>
      <c r="L221" s="31"/>
      <c r="M221" s="163"/>
      <c r="N221" s="63"/>
      <c r="O221" s="63"/>
      <c r="P221" s="63"/>
      <c r="Q221" s="63"/>
      <c r="R221" s="63"/>
      <c r="S221" s="63"/>
      <c r="T221" s="64"/>
      <c r="AT221" s="18" t="s">
        <v>139</v>
      </c>
      <c r="AU221" s="18" t="s">
        <v>84</v>
      </c>
    </row>
    <row r="222" s="1" customFormat="1" ht="16.5" customHeight="1">
      <c r="B222" s="148"/>
      <c r="C222" s="149" t="s">
        <v>421</v>
      </c>
      <c r="D222" s="149" t="s">
        <v>130</v>
      </c>
      <c r="E222" s="150" t="s">
        <v>703</v>
      </c>
      <c r="F222" s="151" t="s">
        <v>704</v>
      </c>
      <c r="G222" s="152" t="s">
        <v>147</v>
      </c>
      <c r="H222" s="153">
        <v>41.530000000000001</v>
      </c>
      <c r="I222" s="154">
        <v>155</v>
      </c>
      <c r="J222" s="154">
        <f>ROUND(I222*H222,2)</f>
        <v>6437.1499999999996</v>
      </c>
      <c r="K222" s="151" t="s">
        <v>134</v>
      </c>
      <c r="L222" s="31"/>
      <c r="M222" s="155" t="s">
        <v>3</v>
      </c>
      <c r="N222" s="156" t="s">
        <v>45</v>
      </c>
      <c r="O222" s="157">
        <v>0.20000000000000001</v>
      </c>
      <c r="P222" s="157">
        <f>O222*H222</f>
        <v>8.3060000000000009</v>
      </c>
      <c r="Q222" s="157">
        <v>0.00088000000000000003</v>
      </c>
      <c r="R222" s="157">
        <f>Q222*H222</f>
        <v>0.0365464</v>
      </c>
      <c r="S222" s="157">
        <v>0</v>
      </c>
      <c r="T222" s="158">
        <f>S222*H222</f>
        <v>0</v>
      </c>
      <c r="AR222" s="159" t="s">
        <v>135</v>
      </c>
      <c r="AT222" s="159" t="s">
        <v>130</v>
      </c>
      <c r="AU222" s="159" t="s">
        <v>84</v>
      </c>
      <c r="AY222" s="18" t="s">
        <v>127</v>
      </c>
      <c r="BE222" s="160">
        <f>IF(N222="základní",J222,0)</f>
        <v>6437.1499999999996</v>
      </c>
      <c r="BF222" s="160">
        <f>IF(N222="snížená",J222,0)</f>
        <v>0</v>
      </c>
      <c r="BG222" s="160">
        <f>IF(N222="zákl. přenesená",J222,0)</f>
        <v>0</v>
      </c>
      <c r="BH222" s="160">
        <f>IF(N222="sníž. přenesená",J222,0)</f>
        <v>0</v>
      </c>
      <c r="BI222" s="160">
        <f>IF(N222="nulová",J222,0)</f>
        <v>0</v>
      </c>
      <c r="BJ222" s="18" t="s">
        <v>82</v>
      </c>
      <c r="BK222" s="160">
        <f>ROUND(I222*H222,2)</f>
        <v>6437.1499999999996</v>
      </c>
      <c r="BL222" s="18" t="s">
        <v>135</v>
      </c>
      <c r="BM222" s="159" t="s">
        <v>705</v>
      </c>
    </row>
    <row r="223" s="1" customFormat="1">
      <c r="B223" s="31"/>
      <c r="D223" s="161" t="s">
        <v>137</v>
      </c>
      <c r="F223" s="162" t="s">
        <v>706</v>
      </c>
      <c r="L223" s="31"/>
      <c r="M223" s="163"/>
      <c r="N223" s="63"/>
      <c r="O223" s="63"/>
      <c r="P223" s="63"/>
      <c r="Q223" s="63"/>
      <c r="R223" s="63"/>
      <c r="S223" s="63"/>
      <c r="T223" s="64"/>
      <c r="AT223" s="18" t="s">
        <v>137</v>
      </c>
      <c r="AU223" s="18" t="s">
        <v>84</v>
      </c>
    </row>
    <row r="224" s="1" customFormat="1">
      <c r="B224" s="31"/>
      <c r="D224" s="161" t="s">
        <v>139</v>
      </c>
      <c r="F224" s="164" t="s">
        <v>707</v>
      </c>
      <c r="L224" s="31"/>
      <c r="M224" s="163"/>
      <c r="N224" s="63"/>
      <c r="O224" s="63"/>
      <c r="P224" s="63"/>
      <c r="Q224" s="63"/>
      <c r="R224" s="63"/>
      <c r="S224" s="63"/>
      <c r="T224" s="64"/>
      <c r="AT224" s="18" t="s">
        <v>139</v>
      </c>
      <c r="AU224" s="18" t="s">
        <v>84</v>
      </c>
    </row>
    <row r="225" s="12" customFormat="1">
      <c r="B225" s="165"/>
      <c r="D225" s="161" t="s">
        <v>143</v>
      </c>
      <c r="E225" s="166" t="s">
        <v>3</v>
      </c>
      <c r="F225" s="167" t="s">
        <v>698</v>
      </c>
      <c r="H225" s="168">
        <v>41.530000000000001</v>
      </c>
      <c r="L225" s="165"/>
      <c r="M225" s="169"/>
      <c r="N225" s="170"/>
      <c r="O225" s="170"/>
      <c r="P225" s="170"/>
      <c r="Q225" s="170"/>
      <c r="R225" s="170"/>
      <c r="S225" s="170"/>
      <c r="T225" s="171"/>
      <c r="AT225" s="166" t="s">
        <v>143</v>
      </c>
      <c r="AU225" s="166" t="s">
        <v>84</v>
      </c>
      <c r="AV225" s="12" t="s">
        <v>84</v>
      </c>
      <c r="AW225" s="12" t="s">
        <v>36</v>
      </c>
      <c r="AX225" s="12" t="s">
        <v>82</v>
      </c>
      <c r="AY225" s="166" t="s">
        <v>127</v>
      </c>
    </row>
    <row r="226" s="1" customFormat="1" ht="16.5" customHeight="1">
      <c r="B226" s="148"/>
      <c r="C226" s="149" t="s">
        <v>429</v>
      </c>
      <c r="D226" s="149" t="s">
        <v>130</v>
      </c>
      <c r="E226" s="150" t="s">
        <v>708</v>
      </c>
      <c r="F226" s="151" t="s">
        <v>709</v>
      </c>
      <c r="G226" s="152" t="s">
        <v>147</v>
      </c>
      <c r="H226" s="153">
        <v>41.530000000000001</v>
      </c>
      <c r="I226" s="154">
        <v>47.899999999999999</v>
      </c>
      <c r="J226" s="154">
        <f>ROUND(I226*H226,2)</f>
        <v>1989.29</v>
      </c>
      <c r="K226" s="151" t="s">
        <v>134</v>
      </c>
      <c r="L226" s="31"/>
      <c r="M226" s="155" t="s">
        <v>3</v>
      </c>
      <c r="N226" s="156" t="s">
        <v>45</v>
      </c>
      <c r="O226" s="157">
        <v>0.105</v>
      </c>
      <c r="P226" s="157">
        <f>O226*H226</f>
        <v>4.3606499999999997</v>
      </c>
      <c r="Q226" s="157">
        <v>0</v>
      </c>
      <c r="R226" s="157">
        <f>Q226*H226</f>
        <v>0</v>
      </c>
      <c r="S226" s="157">
        <v>0</v>
      </c>
      <c r="T226" s="158">
        <f>S226*H226</f>
        <v>0</v>
      </c>
      <c r="AR226" s="159" t="s">
        <v>135</v>
      </c>
      <c r="AT226" s="159" t="s">
        <v>130</v>
      </c>
      <c r="AU226" s="159" t="s">
        <v>84</v>
      </c>
      <c r="AY226" s="18" t="s">
        <v>127</v>
      </c>
      <c r="BE226" s="160">
        <f>IF(N226="základní",J226,0)</f>
        <v>1989.29</v>
      </c>
      <c r="BF226" s="160">
        <f>IF(N226="snížená",J226,0)</f>
        <v>0</v>
      </c>
      <c r="BG226" s="160">
        <f>IF(N226="zákl. přenesená",J226,0)</f>
        <v>0</v>
      </c>
      <c r="BH226" s="160">
        <f>IF(N226="sníž. přenesená",J226,0)</f>
        <v>0</v>
      </c>
      <c r="BI226" s="160">
        <f>IF(N226="nulová",J226,0)</f>
        <v>0</v>
      </c>
      <c r="BJ226" s="18" t="s">
        <v>82</v>
      </c>
      <c r="BK226" s="160">
        <f>ROUND(I226*H226,2)</f>
        <v>1989.29</v>
      </c>
      <c r="BL226" s="18" t="s">
        <v>135</v>
      </c>
      <c r="BM226" s="159" t="s">
        <v>710</v>
      </c>
    </row>
    <row r="227" s="1" customFormat="1">
      <c r="B227" s="31"/>
      <c r="D227" s="161" t="s">
        <v>137</v>
      </c>
      <c r="F227" s="162" t="s">
        <v>711</v>
      </c>
      <c r="L227" s="31"/>
      <c r="M227" s="163"/>
      <c r="N227" s="63"/>
      <c r="O227" s="63"/>
      <c r="P227" s="63"/>
      <c r="Q227" s="63"/>
      <c r="R227" s="63"/>
      <c r="S227" s="63"/>
      <c r="T227" s="64"/>
      <c r="AT227" s="18" t="s">
        <v>137</v>
      </c>
      <c r="AU227" s="18" t="s">
        <v>84</v>
      </c>
    </row>
    <row r="228" s="1" customFormat="1">
      <c r="B228" s="31"/>
      <c r="D228" s="161" t="s">
        <v>139</v>
      </c>
      <c r="F228" s="164" t="s">
        <v>707</v>
      </c>
      <c r="L228" s="31"/>
      <c r="M228" s="163"/>
      <c r="N228" s="63"/>
      <c r="O228" s="63"/>
      <c r="P228" s="63"/>
      <c r="Q228" s="63"/>
      <c r="R228" s="63"/>
      <c r="S228" s="63"/>
      <c r="T228" s="64"/>
      <c r="AT228" s="18" t="s">
        <v>139</v>
      </c>
      <c r="AU228" s="18" t="s">
        <v>84</v>
      </c>
    </row>
    <row r="229" s="1" customFormat="1" ht="16.5" customHeight="1">
      <c r="B229" s="148"/>
      <c r="C229" s="149" t="s">
        <v>436</v>
      </c>
      <c r="D229" s="149" t="s">
        <v>130</v>
      </c>
      <c r="E229" s="150" t="s">
        <v>712</v>
      </c>
      <c r="F229" s="151" t="s">
        <v>713</v>
      </c>
      <c r="G229" s="152" t="s">
        <v>171</v>
      </c>
      <c r="H229" s="153">
        <v>0.23799999999999999</v>
      </c>
      <c r="I229" s="154">
        <v>42000</v>
      </c>
      <c r="J229" s="154">
        <f>ROUND(I229*H229,2)</f>
        <v>9996</v>
      </c>
      <c r="K229" s="151" t="s">
        <v>134</v>
      </c>
      <c r="L229" s="31"/>
      <c r="M229" s="155" t="s">
        <v>3</v>
      </c>
      <c r="N229" s="156" t="s">
        <v>45</v>
      </c>
      <c r="O229" s="157">
        <v>38.118000000000002</v>
      </c>
      <c r="P229" s="157">
        <f>O229*H229</f>
        <v>9.0720840000000003</v>
      </c>
      <c r="Q229" s="157">
        <v>1.0551600000000001</v>
      </c>
      <c r="R229" s="157">
        <f>Q229*H229</f>
        <v>0.25112808000000003</v>
      </c>
      <c r="S229" s="157">
        <v>0</v>
      </c>
      <c r="T229" s="158">
        <f>S229*H229</f>
        <v>0</v>
      </c>
      <c r="AR229" s="159" t="s">
        <v>135</v>
      </c>
      <c r="AT229" s="159" t="s">
        <v>130</v>
      </c>
      <c r="AU229" s="159" t="s">
        <v>84</v>
      </c>
      <c r="AY229" s="18" t="s">
        <v>127</v>
      </c>
      <c r="BE229" s="160">
        <f>IF(N229="základní",J229,0)</f>
        <v>9996</v>
      </c>
      <c r="BF229" s="160">
        <f>IF(N229="snížená",J229,0)</f>
        <v>0</v>
      </c>
      <c r="BG229" s="160">
        <f>IF(N229="zákl. přenesená",J229,0)</f>
        <v>0</v>
      </c>
      <c r="BH229" s="160">
        <f>IF(N229="sníž. přenesená",J229,0)</f>
        <v>0</v>
      </c>
      <c r="BI229" s="160">
        <f>IF(N229="nulová",J229,0)</f>
        <v>0</v>
      </c>
      <c r="BJ229" s="18" t="s">
        <v>82</v>
      </c>
      <c r="BK229" s="160">
        <f>ROUND(I229*H229,2)</f>
        <v>9996</v>
      </c>
      <c r="BL229" s="18" t="s">
        <v>135</v>
      </c>
      <c r="BM229" s="159" t="s">
        <v>714</v>
      </c>
    </row>
    <row r="230" s="1" customFormat="1">
      <c r="B230" s="31"/>
      <c r="D230" s="161" t="s">
        <v>137</v>
      </c>
      <c r="F230" s="162" t="s">
        <v>715</v>
      </c>
      <c r="L230" s="31"/>
      <c r="M230" s="163"/>
      <c r="N230" s="63"/>
      <c r="O230" s="63"/>
      <c r="P230" s="63"/>
      <c r="Q230" s="63"/>
      <c r="R230" s="63"/>
      <c r="S230" s="63"/>
      <c r="T230" s="64"/>
      <c r="AT230" s="18" t="s">
        <v>137</v>
      </c>
      <c r="AU230" s="18" t="s">
        <v>84</v>
      </c>
    </row>
    <row r="231" s="12" customFormat="1">
      <c r="B231" s="165"/>
      <c r="D231" s="161" t="s">
        <v>143</v>
      </c>
      <c r="E231" s="166" t="s">
        <v>3</v>
      </c>
      <c r="F231" s="167" t="s">
        <v>716</v>
      </c>
      <c r="H231" s="168">
        <v>0.23799999999999999</v>
      </c>
      <c r="L231" s="165"/>
      <c r="M231" s="169"/>
      <c r="N231" s="170"/>
      <c r="O231" s="170"/>
      <c r="P231" s="170"/>
      <c r="Q231" s="170"/>
      <c r="R231" s="170"/>
      <c r="S231" s="170"/>
      <c r="T231" s="171"/>
      <c r="AT231" s="166" t="s">
        <v>143</v>
      </c>
      <c r="AU231" s="166" t="s">
        <v>84</v>
      </c>
      <c r="AV231" s="12" t="s">
        <v>84</v>
      </c>
      <c r="AW231" s="12" t="s">
        <v>36</v>
      </c>
      <c r="AX231" s="12" t="s">
        <v>82</v>
      </c>
      <c r="AY231" s="166" t="s">
        <v>127</v>
      </c>
    </row>
    <row r="232" s="1" customFormat="1" ht="16.5" customHeight="1">
      <c r="B232" s="148"/>
      <c r="C232" s="149" t="s">
        <v>442</v>
      </c>
      <c r="D232" s="149" t="s">
        <v>130</v>
      </c>
      <c r="E232" s="150" t="s">
        <v>717</v>
      </c>
      <c r="F232" s="151" t="s">
        <v>718</v>
      </c>
      <c r="G232" s="152" t="s">
        <v>133</v>
      </c>
      <c r="H232" s="153">
        <v>6.9900000000000002</v>
      </c>
      <c r="I232" s="154">
        <v>3410</v>
      </c>
      <c r="J232" s="154">
        <f>ROUND(I232*H232,2)</f>
        <v>23835.900000000001</v>
      </c>
      <c r="K232" s="151" t="s">
        <v>134</v>
      </c>
      <c r="L232" s="31"/>
      <c r="M232" s="155" t="s">
        <v>3</v>
      </c>
      <c r="N232" s="156" t="s">
        <v>45</v>
      </c>
      <c r="O232" s="157">
        <v>1.224</v>
      </c>
      <c r="P232" s="157">
        <f>O232*H232</f>
        <v>8.5557599999999994</v>
      </c>
      <c r="Q232" s="157">
        <v>0</v>
      </c>
      <c r="R232" s="157">
        <f>Q232*H232</f>
        <v>0</v>
      </c>
      <c r="S232" s="157">
        <v>0</v>
      </c>
      <c r="T232" s="158">
        <f>S232*H232</f>
        <v>0</v>
      </c>
      <c r="AR232" s="159" t="s">
        <v>135</v>
      </c>
      <c r="AT232" s="159" t="s">
        <v>130</v>
      </c>
      <c r="AU232" s="159" t="s">
        <v>84</v>
      </c>
      <c r="AY232" s="18" t="s">
        <v>127</v>
      </c>
      <c r="BE232" s="160">
        <f>IF(N232="základní",J232,0)</f>
        <v>23835.900000000001</v>
      </c>
      <c r="BF232" s="160">
        <f>IF(N232="snížená",J232,0)</f>
        <v>0</v>
      </c>
      <c r="BG232" s="160">
        <f>IF(N232="zákl. přenesená",J232,0)</f>
        <v>0</v>
      </c>
      <c r="BH232" s="160">
        <f>IF(N232="sníž. přenesená",J232,0)</f>
        <v>0</v>
      </c>
      <c r="BI232" s="160">
        <f>IF(N232="nulová",J232,0)</f>
        <v>0</v>
      </c>
      <c r="BJ232" s="18" t="s">
        <v>82</v>
      </c>
      <c r="BK232" s="160">
        <f>ROUND(I232*H232,2)</f>
        <v>23835.900000000001</v>
      </c>
      <c r="BL232" s="18" t="s">
        <v>135</v>
      </c>
      <c r="BM232" s="159" t="s">
        <v>719</v>
      </c>
    </row>
    <row r="233" s="1" customFormat="1">
      <c r="B233" s="31"/>
      <c r="D233" s="161" t="s">
        <v>137</v>
      </c>
      <c r="F233" s="162" t="s">
        <v>720</v>
      </c>
      <c r="L233" s="31"/>
      <c r="M233" s="163"/>
      <c r="N233" s="63"/>
      <c r="O233" s="63"/>
      <c r="P233" s="63"/>
      <c r="Q233" s="63"/>
      <c r="R233" s="63"/>
      <c r="S233" s="63"/>
      <c r="T233" s="64"/>
      <c r="AT233" s="18" t="s">
        <v>137</v>
      </c>
      <c r="AU233" s="18" t="s">
        <v>84</v>
      </c>
    </row>
    <row r="234" s="1" customFormat="1">
      <c r="B234" s="31"/>
      <c r="D234" s="161" t="s">
        <v>139</v>
      </c>
      <c r="F234" s="164" t="s">
        <v>721</v>
      </c>
      <c r="L234" s="31"/>
      <c r="M234" s="163"/>
      <c r="N234" s="63"/>
      <c r="O234" s="63"/>
      <c r="P234" s="63"/>
      <c r="Q234" s="63"/>
      <c r="R234" s="63"/>
      <c r="S234" s="63"/>
      <c r="T234" s="64"/>
      <c r="AT234" s="18" t="s">
        <v>139</v>
      </c>
      <c r="AU234" s="18" t="s">
        <v>84</v>
      </c>
    </row>
    <row r="235" s="1" customFormat="1">
      <c r="B235" s="31"/>
      <c r="D235" s="161" t="s">
        <v>141</v>
      </c>
      <c r="F235" s="164" t="s">
        <v>722</v>
      </c>
      <c r="L235" s="31"/>
      <c r="M235" s="163"/>
      <c r="N235" s="63"/>
      <c r="O235" s="63"/>
      <c r="P235" s="63"/>
      <c r="Q235" s="63"/>
      <c r="R235" s="63"/>
      <c r="S235" s="63"/>
      <c r="T235" s="64"/>
      <c r="AT235" s="18" t="s">
        <v>141</v>
      </c>
      <c r="AU235" s="18" t="s">
        <v>84</v>
      </c>
    </row>
    <row r="236" s="12" customFormat="1">
      <c r="B236" s="165"/>
      <c r="D236" s="161" t="s">
        <v>143</v>
      </c>
      <c r="E236" s="166" t="s">
        <v>3</v>
      </c>
      <c r="F236" s="167" t="s">
        <v>723</v>
      </c>
      <c r="H236" s="168">
        <v>6.9900000000000002</v>
      </c>
      <c r="L236" s="165"/>
      <c r="M236" s="169"/>
      <c r="N236" s="170"/>
      <c r="O236" s="170"/>
      <c r="P236" s="170"/>
      <c r="Q236" s="170"/>
      <c r="R236" s="170"/>
      <c r="S236" s="170"/>
      <c r="T236" s="171"/>
      <c r="AT236" s="166" t="s">
        <v>143</v>
      </c>
      <c r="AU236" s="166" t="s">
        <v>84</v>
      </c>
      <c r="AV236" s="12" t="s">
        <v>84</v>
      </c>
      <c r="AW236" s="12" t="s">
        <v>36</v>
      </c>
      <c r="AX236" s="12" t="s">
        <v>82</v>
      </c>
      <c r="AY236" s="166" t="s">
        <v>127</v>
      </c>
    </row>
    <row r="237" s="1" customFormat="1" ht="16.5" customHeight="1">
      <c r="B237" s="148"/>
      <c r="C237" s="149" t="s">
        <v>446</v>
      </c>
      <c r="D237" s="149" t="s">
        <v>130</v>
      </c>
      <c r="E237" s="150" t="s">
        <v>398</v>
      </c>
      <c r="F237" s="151" t="s">
        <v>399</v>
      </c>
      <c r="G237" s="152" t="s">
        <v>147</v>
      </c>
      <c r="H237" s="153">
        <v>0.080000000000000002</v>
      </c>
      <c r="I237" s="154">
        <v>1200</v>
      </c>
      <c r="J237" s="154">
        <f>ROUND(I237*H237,2)</f>
        <v>96</v>
      </c>
      <c r="K237" s="151" t="s">
        <v>134</v>
      </c>
      <c r="L237" s="31"/>
      <c r="M237" s="155" t="s">
        <v>3</v>
      </c>
      <c r="N237" s="156" t="s">
        <v>45</v>
      </c>
      <c r="O237" s="157">
        <v>1.925</v>
      </c>
      <c r="P237" s="157">
        <f>O237*H237</f>
        <v>0.154</v>
      </c>
      <c r="Q237" s="157">
        <v>0.0045500000000000002</v>
      </c>
      <c r="R237" s="157">
        <f>Q237*H237</f>
        <v>0.00036400000000000001</v>
      </c>
      <c r="S237" s="157">
        <v>0</v>
      </c>
      <c r="T237" s="158">
        <f>S237*H237</f>
        <v>0</v>
      </c>
      <c r="AR237" s="159" t="s">
        <v>135</v>
      </c>
      <c r="AT237" s="159" t="s">
        <v>130</v>
      </c>
      <c r="AU237" s="159" t="s">
        <v>84</v>
      </c>
      <c r="AY237" s="18" t="s">
        <v>127</v>
      </c>
      <c r="BE237" s="160">
        <f>IF(N237="základní",J237,0)</f>
        <v>96</v>
      </c>
      <c r="BF237" s="160">
        <f>IF(N237="snížená",J237,0)</f>
        <v>0</v>
      </c>
      <c r="BG237" s="160">
        <f>IF(N237="zákl. přenesená",J237,0)</f>
        <v>0</v>
      </c>
      <c r="BH237" s="160">
        <f>IF(N237="sníž. přenesená",J237,0)</f>
        <v>0</v>
      </c>
      <c r="BI237" s="160">
        <f>IF(N237="nulová",J237,0)</f>
        <v>0</v>
      </c>
      <c r="BJ237" s="18" t="s">
        <v>82</v>
      </c>
      <c r="BK237" s="160">
        <f>ROUND(I237*H237,2)</f>
        <v>96</v>
      </c>
      <c r="BL237" s="18" t="s">
        <v>135</v>
      </c>
      <c r="BM237" s="159" t="s">
        <v>724</v>
      </c>
    </row>
    <row r="238" s="1" customFormat="1">
      <c r="B238" s="31"/>
      <c r="D238" s="161" t="s">
        <v>137</v>
      </c>
      <c r="F238" s="162" t="s">
        <v>401</v>
      </c>
      <c r="L238" s="31"/>
      <c r="M238" s="163"/>
      <c r="N238" s="63"/>
      <c r="O238" s="63"/>
      <c r="P238" s="63"/>
      <c r="Q238" s="63"/>
      <c r="R238" s="63"/>
      <c r="S238" s="63"/>
      <c r="T238" s="64"/>
      <c r="AT238" s="18" t="s">
        <v>137</v>
      </c>
      <c r="AU238" s="18" t="s">
        <v>84</v>
      </c>
    </row>
    <row r="239" s="1" customFormat="1">
      <c r="B239" s="31"/>
      <c r="D239" s="161" t="s">
        <v>139</v>
      </c>
      <c r="F239" s="164" t="s">
        <v>402</v>
      </c>
      <c r="L239" s="31"/>
      <c r="M239" s="163"/>
      <c r="N239" s="63"/>
      <c r="O239" s="63"/>
      <c r="P239" s="63"/>
      <c r="Q239" s="63"/>
      <c r="R239" s="63"/>
      <c r="S239" s="63"/>
      <c r="T239" s="64"/>
      <c r="AT239" s="18" t="s">
        <v>139</v>
      </c>
      <c r="AU239" s="18" t="s">
        <v>84</v>
      </c>
    </row>
    <row r="240" s="1" customFormat="1">
      <c r="B240" s="31"/>
      <c r="D240" s="161" t="s">
        <v>141</v>
      </c>
      <c r="F240" s="164" t="s">
        <v>610</v>
      </c>
      <c r="L240" s="31"/>
      <c r="M240" s="163"/>
      <c r="N240" s="63"/>
      <c r="O240" s="63"/>
      <c r="P240" s="63"/>
      <c r="Q240" s="63"/>
      <c r="R240" s="63"/>
      <c r="S240" s="63"/>
      <c r="T240" s="64"/>
      <c r="AT240" s="18" t="s">
        <v>141</v>
      </c>
      <c r="AU240" s="18" t="s">
        <v>84</v>
      </c>
    </row>
    <row r="241" s="12" customFormat="1">
      <c r="B241" s="165"/>
      <c r="D241" s="161" t="s">
        <v>143</v>
      </c>
      <c r="E241" s="166" t="s">
        <v>3</v>
      </c>
      <c r="F241" s="167" t="s">
        <v>404</v>
      </c>
      <c r="H241" s="168">
        <v>0.080000000000000002</v>
      </c>
      <c r="L241" s="165"/>
      <c r="M241" s="169"/>
      <c r="N241" s="170"/>
      <c r="O241" s="170"/>
      <c r="P241" s="170"/>
      <c r="Q241" s="170"/>
      <c r="R241" s="170"/>
      <c r="S241" s="170"/>
      <c r="T241" s="171"/>
      <c r="AT241" s="166" t="s">
        <v>143</v>
      </c>
      <c r="AU241" s="166" t="s">
        <v>84</v>
      </c>
      <c r="AV241" s="12" t="s">
        <v>84</v>
      </c>
      <c r="AW241" s="12" t="s">
        <v>36</v>
      </c>
      <c r="AX241" s="12" t="s">
        <v>82</v>
      </c>
      <c r="AY241" s="166" t="s">
        <v>127</v>
      </c>
    </row>
    <row r="242" s="1" customFormat="1" ht="16.5" customHeight="1">
      <c r="B242" s="148"/>
      <c r="C242" s="149" t="s">
        <v>453</v>
      </c>
      <c r="D242" s="149" t="s">
        <v>130</v>
      </c>
      <c r="E242" s="150" t="s">
        <v>406</v>
      </c>
      <c r="F242" s="151" t="s">
        <v>407</v>
      </c>
      <c r="G242" s="152" t="s">
        <v>147</v>
      </c>
      <c r="H242" s="153">
        <v>48.93</v>
      </c>
      <c r="I242" s="154">
        <v>296</v>
      </c>
      <c r="J242" s="154">
        <f>ROUND(I242*H242,2)</f>
        <v>14483.280000000001</v>
      </c>
      <c r="K242" s="151" t="s">
        <v>134</v>
      </c>
      <c r="L242" s="31"/>
      <c r="M242" s="155" t="s">
        <v>3</v>
      </c>
      <c r="N242" s="156" t="s">
        <v>45</v>
      </c>
      <c r="O242" s="157">
        <v>0.16600000000000001</v>
      </c>
      <c r="P242" s="157">
        <f>O242*H242</f>
        <v>8.1223799999999997</v>
      </c>
      <c r="Q242" s="157">
        <v>0</v>
      </c>
      <c r="R242" s="157">
        <f>Q242*H242</f>
        <v>0</v>
      </c>
      <c r="S242" s="157">
        <v>0</v>
      </c>
      <c r="T242" s="158">
        <f>S242*H242</f>
        <v>0</v>
      </c>
      <c r="AR242" s="159" t="s">
        <v>135</v>
      </c>
      <c r="AT242" s="159" t="s">
        <v>130</v>
      </c>
      <c r="AU242" s="159" t="s">
        <v>84</v>
      </c>
      <c r="AY242" s="18" t="s">
        <v>127</v>
      </c>
      <c r="BE242" s="160">
        <f>IF(N242="základní",J242,0)</f>
        <v>14483.280000000001</v>
      </c>
      <c r="BF242" s="160">
        <f>IF(N242="snížená",J242,0)</f>
        <v>0</v>
      </c>
      <c r="BG242" s="160">
        <f>IF(N242="zákl. přenesená",J242,0)</f>
        <v>0</v>
      </c>
      <c r="BH242" s="160">
        <f>IF(N242="sníž. přenesená",J242,0)</f>
        <v>0</v>
      </c>
      <c r="BI242" s="160">
        <f>IF(N242="nulová",J242,0)</f>
        <v>0</v>
      </c>
      <c r="BJ242" s="18" t="s">
        <v>82</v>
      </c>
      <c r="BK242" s="160">
        <f>ROUND(I242*H242,2)</f>
        <v>14483.280000000001</v>
      </c>
      <c r="BL242" s="18" t="s">
        <v>135</v>
      </c>
      <c r="BM242" s="159" t="s">
        <v>725</v>
      </c>
    </row>
    <row r="243" s="1" customFormat="1">
      <c r="B243" s="31"/>
      <c r="D243" s="161" t="s">
        <v>137</v>
      </c>
      <c r="F243" s="162" t="s">
        <v>409</v>
      </c>
      <c r="L243" s="31"/>
      <c r="M243" s="163"/>
      <c r="N243" s="63"/>
      <c r="O243" s="63"/>
      <c r="P243" s="63"/>
      <c r="Q243" s="63"/>
      <c r="R243" s="63"/>
      <c r="S243" s="63"/>
      <c r="T243" s="64"/>
      <c r="AT243" s="18" t="s">
        <v>137</v>
      </c>
      <c r="AU243" s="18" t="s">
        <v>84</v>
      </c>
    </row>
    <row r="244" s="1" customFormat="1">
      <c r="B244" s="31"/>
      <c r="D244" s="161" t="s">
        <v>139</v>
      </c>
      <c r="F244" s="164" t="s">
        <v>410</v>
      </c>
      <c r="L244" s="31"/>
      <c r="M244" s="163"/>
      <c r="N244" s="63"/>
      <c r="O244" s="63"/>
      <c r="P244" s="63"/>
      <c r="Q244" s="63"/>
      <c r="R244" s="63"/>
      <c r="S244" s="63"/>
      <c r="T244" s="64"/>
      <c r="AT244" s="18" t="s">
        <v>139</v>
      </c>
      <c r="AU244" s="18" t="s">
        <v>84</v>
      </c>
    </row>
    <row r="245" s="1" customFormat="1">
      <c r="B245" s="31"/>
      <c r="D245" s="161" t="s">
        <v>141</v>
      </c>
      <c r="F245" s="164" t="s">
        <v>411</v>
      </c>
      <c r="L245" s="31"/>
      <c r="M245" s="163"/>
      <c r="N245" s="63"/>
      <c r="O245" s="63"/>
      <c r="P245" s="63"/>
      <c r="Q245" s="63"/>
      <c r="R245" s="63"/>
      <c r="S245" s="63"/>
      <c r="T245" s="64"/>
      <c r="AT245" s="18" t="s">
        <v>141</v>
      </c>
      <c r="AU245" s="18" t="s">
        <v>84</v>
      </c>
    </row>
    <row r="246" s="12" customFormat="1">
      <c r="B246" s="165"/>
      <c r="D246" s="161" t="s">
        <v>143</v>
      </c>
      <c r="E246" s="166" t="s">
        <v>3</v>
      </c>
      <c r="F246" s="167" t="s">
        <v>726</v>
      </c>
      <c r="H246" s="168">
        <v>48.93</v>
      </c>
      <c r="L246" s="165"/>
      <c r="M246" s="169"/>
      <c r="N246" s="170"/>
      <c r="O246" s="170"/>
      <c r="P246" s="170"/>
      <c r="Q246" s="170"/>
      <c r="R246" s="170"/>
      <c r="S246" s="170"/>
      <c r="T246" s="171"/>
      <c r="AT246" s="166" t="s">
        <v>143</v>
      </c>
      <c r="AU246" s="166" t="s">
        <v>84</v>
      </c>
      <c r="AV246" s="12" t="s">
        <v>84</v>
      </c>
      <c r="AW246" s="12" t="s">
        <v>36</v>
      </c>
      <c r="AX246" s="12" t="s">
        <v>82</v>
      </c>
      <c r="AY246" s="166" t="s">
        <v>127</v>
      </c>
    </row>
    <row r="247" s="1" customFormat="1" ht="16.5" customHeight="1">
      <c r="B247" s="148"/>
      <c r="C247" s="149" t="s">
        <v>461</v>
      </c>
      <c r="D247" s="149" t="s">
        <v>130</v>
      </c>
      <c r="E247" s="150" t="s">
        <v>422</v>
      </c>
      <c r="F247" s="151" t="s">
        <v>423</v>
      </c>
      <c r="G247" s="152" t="s">
        <v>147</v>
      </c>
      <c r="H247" s="153">
        <v>18.343</v>
      </c>
      <c r="I247" s="154">
        <v>1400</v>
      </c>
      <c r="J247" s="154">
        <f>ROUND(I247*H247,2)</f>
        <v>25680.200000000001</v>
      </c>
      <c r="K247" s="151" t="s">
        <v>134</v>
      </c>
      <c r="L247" s="31"/>
      <c r="M247" s="155" t="s">
        <v>3</v>
      </c>
      <c r="N247" s="156" t="s">
        <v>45</v>
      </c>
      <c r="O247" s="157">
        <v>1.321</v>
      </c>
      <c r="P247" s="157">
        <f>O247*H247</f>
        <v>24.231102999999997</v>
      </c>
      <c r="Q247" s="157">
        <v>0.93779000000000001</v>
      </c>
      <c r="R247" s="157">
        <f>Q247*H247</f>
        <v>17.201881969999999</v>
      </c>
      <c r="S247" s="157">
        <v>0</v>
      </c>
      <c r="T247" s="158">
        <f>S247*H247</f>
        <v>0</v>
      </c>
      <c r="AR247" s="159" t="s">
        <v>135</v>
      </c>
      <c r="AT247" s="159" t="s">
        <v>130</v>
      </c>
      <c r="AU247" s="159" t="s">
        <v>84</v>
      </c>
      <c r="AY247" s="18" t="s">
        <v>127</v>
      </c>
      <c r="BE247" s="160">
        <f>IF(N247="základní",J247,0)</f>
        <v>25680.200000000001</v>
      </c>
      <c r="BF247" s="160">
        <f>IF(N247="snížená",J247,0)</f>
        <v>0</v>
      </c>
      <c r="BG247" s="160">
        <f>IF(N247="zákl. přenesená",J247,0)</f>
        <v>0</v>
      </c>
      <c r="BH247" s="160">
        <f>IF(N247="sníž. přenesená",J247,0)</f>
        <v>0</v>
      </c>
      <c r="BI247" s="160">
        <f>IF(N247="nulová",J247,0)</f>
        <v>0</v>
      </c>
      <c r="BJ247" s="18" t="s">
        <v>82</v>
      </c>
      <c r="BK247" s="160">
        <f>ROUND(I247*H247,2)</f>
        <v>25680.200000000001</v>
      </c>
      <c r="BL247" s="18" t="s">
        <v>135</v>
      </c>
      <c r="BM247" s="159" t="s">
        <v>727</v>
      </c>
    </row>
    <row r="248" s="1" customFormat="1">
      <c r="B248" s="31"/>
      <c r="D248" s="161" t="s">
        <v>137</v>
      </c>
      <c r="F248" s="162" t="s">
        <v>425</v>
      </c>
      <c r="L248" s="31"/>
      <c r="M248" s="163"/>
      <c r="N248" s="63"/>
      <c r="O248" s="63"/>
      <c r="P248" s="63"/>
      <c r="Q248" s="63"/>
      <c r="R248" s="63"/>
      <c r="S248" s="63"/>
      <c r="T248" s="64"/>
      <c r="AT248" s="18" t="s">
        <v>137</v>
      </c>
      <c r="AU248" s="18" t="s">
        <v>84</v>
      </c>
    </row>
    <row r="249" s="1" customFormat="1">
      <c r="B249" s="31"/>
      <c r="D249" s="161" t="s">
        <v>139</v>
      </c>
      <c r="F249" s="164" t="s">
        <v>426</v>
      </c>
      <c r="L249" s="31"/>
      <c r="M249" s="163"/>
      <c r="N249" s="63"/>
      <c r="O249" s="63"/>
      <c r="P249" s="63"/>
      <c r="Q249" s="63"/>
      <c r="R249" s="63"/>
      <c r="S249" s="63"/>
      <c r="T249" s="64"/>
      <c r="AT249" s="18" t="s">
        <v>139</v>
      </c>
      <c r="AU249" s="18" t="s">
        <v>84</v>
      </c>
    </row>
    <row r="250" s="1" customFormat="1">
      <c r="B250" s="31"/>
      <c r="D250" s="161" t="s">
        <v>141</v>
      </c>
      <c r="F250" s="164" t="s">
        <v>427</v>
      </c>
      <c r="L250" s="31"/>
      <c r="M250" s="163"/>
      <c r="N250" s="63"/>
      <c r="O250" s="63"/>
      <c r="P250" s="63"/>
      <c r="Q250" s="63"/>
      <c r="R250" s="63"/>
      <c r="S250" s="63"/>
      <c r="T250" s="64"/>
      <c r="AT250" s="18" t="s">
        <v>141</v>
      </c>
      <c r="AU250" s="18" t="s">
        <v>84</v>
      </c>
    </row>
    <row r="251" s="12" customFormat="1">
      <c r="B251" s="165"/>
      <c r="D251" s="161" t="s">
        <v>143</v>
      </c>
      <c r="E251" s="166" t="s">
        <v>3</v>
      </c>
      <c r="F251" s="167" t="s">
        <v>728</v>
      </c>
      <c r="H251" s="168">
        <v>18.343</v>
      </c>
      <c r="L251" s="165"/>
      <c r="M251" s="169"/>
      <c r="N251" s="170"/>
      <c r="O251" s="170"/>
      <c r="P251" s="170"/>
      <c r="Q251" s="170"/>
      <c r="R251" s="170"/>
      <c r="S251" s="170"/>
      <c r="T251" s="171"/>
      <c r="AT251" s="166" t="s">
        <v>143</v>
      </c>
      <c r="AU251" s="166" t="s">
        <v>84</v>
      </c>
      <c r="AV251" s="12" t="s">
        <v>84</v>
      </c>
      <c r="AW251" s="12" t="s">
        <v>36</v>
      </c>
      <c r="AX251" s="12" t="s">
        <v>82</v>
      </c>
      <c r="AY251" s="166" t="s">
        <v>127</v>
      </c>
    </row>
    <row r="252" s="11" customFormat="1" ht="22.8" customHeight="1">
      <c r="B252" s="136"/>
      <c r="D252" s="137" t="s">
        <v>73</v>
      </c>
      <c r="E252" s="146" t="s">
        <v>168</v>
      </c>
      <c r="F252" s="146" t="s">
        <v>729</v>
      </c>
      <c r="J252" s="147">
        <f>BK252</f>
        <v>42632.699999999997</v>
      </c>
      <c r="L252" s="136"/>
      <c r="M252" s="140"/>
      <c r="N252" s="141"/>
      <c r="O252" s="141"/>
      <c r="P252" s="142">
        <f>SUM(P253:P261)</f>
        <v>6.8319080000000012</v>
      </c>
      <c r="Q252" s="141"/>
      <c r="R252" s="142">
        <f>SUM(R253:R261)</f>
        <v>0</v>
      </c>
      <c r="S252" s="141"/>
      <c r="T252" s="143">
        <f>SUM(T253:T261)</f>
        <v>0</v>
      </c>
      <c r="AR252" s="137" t="s">
        <v>82</v>
      </c>
      <c r="AT252" s="144" t="s">
        <v>73</v>
      </c>
      <c r="AU252" s="144" t="s">
        <v>82</v>
      </c>
      <c r="AY252" s="137" t="s">
        <v>127</v>
      </c>
      <c r="BK252" s="145">
        <f>SUM(BK253:BK261)</f>
        <v>42632.699999999997</v>
      </c>
    </row>
    <row r="253" s="1" customFormat="1" ht="16.5" customHeight="1">
      <c r="B253" s="148"/>
      <c r="C253" s="149" t="s">
        <v>467</v>
      </c>
      <c r="D253" s="149" t="s">
        <v>130</v>
      </c>
      <c r="E253" s="150" t="s">
        <v>730</v>
      </c>
      <c r="F253" s="151" t="s">
        <v>731</v>
      </c>
      <c r="G253" s="152" t="s">
        <v>147</v>
      </c>
      <c r="H253" s="153">
        <v>157.30000000000001</v>
      </c>
      <c r="I253" s="154">
        <v>147</v>
      </c>
      <c r="J253" s="154">
        <f>ROUND(I253*H253,2)</f>
        <v>23123.099999999999</v>
      </c>
      <c r="K253" s="151" t="s">
        <v>134</v>
      </c>
      <c r="L253" s="31"/>
      <c r="M253" s="155" t="s">
        <v>3</v>
      </c>
      <c r="N253" s="156" t="s">
        <v>45</v>
      </c>
      <c r="O253" s="157">
        <v>0.029000000000000001</v>
      </c>
      <c r="P253" s="157">
        <f>O253*H253</f>
        <v>4.561700000000001</v>
      </c>
      <c r="Q253" s="157">
        <v>0</v>
      </c>
      <c r="R253" s="157">
        <f>Q253*H253</f>
        <v>0</v>
      </c>
      <c r="S253" s="157">
        <v>0</v>
      </c>
      <c r="T253" s="158">
        <f>S253*H253</f>
        <v>0</v>
      </c>
      <c r="AR253" s="159" t="s">
        <v>135</v>
      </c>
      <c r="AT253" s="159" t="s">
        <v>130</v>
      </c>
      <c r="AU253" s="159" t="s">
        <v>84</v>
      </c>
      <c r="AY253" s="18" t="s">
        <v>127</v>
      </c>
      <c r="BE253" s="160">
        <f>IF(N253="základní",J253,0)</f>
        <v>23123.099999999999</v>
      </c>
      <c r="BF253" s="160">
        <f>IF(N253="snížená",J253,0)</f>
        <v>0</v>
      </c>
      <c r="BG253" s="160">
        <f>IF(N253="zákl. přenesená",J253,0)</f>
        <v>0</v>
      </c>
      <c r="BH253" s="160">
        <f>IF(N253="sníž. přenesená",J253,0)</f>
        <v>0</v>
      </c>
      <c r="BI253" s="160">
        <f>IF(N253="nulová",J253,0)</f>
        <v>0</v>
      </c>
      <c r="BJ253" s="18" t="s">
        <v>82</v>
      </c>
      <c r="BK253" s="160">
        <f>ROUND(I253*H253,2)</f>
        <v>23123.099999999999</v>
      </c>
      <c r="BL253" s="18" t="s">
        <v>135</v>
      </c>
      <c r="BM253" s="159" t="s">
        <v>732</v>
      </c>
    </row>
    <row r="254" s="1" customFormat="1">
      <c r="B254" s="31"/>
      <c r="D254" s="161" t="s">
        <v>137</v>
      </c>
      <c r="F254" s="162" t="s">
        <v>733</v>
      </c>
      <c r="L254" s="31"/>
      <c r="M254" s="163"/>
      <c r="N254" s="63"/>
      <c r="O254" s="63"/>
      <c r="P254" s="63"/>
      <c r="Q254" s="63"/>
      <c r="R254" s="63"/>
      <c r="S254" s="63"/>
      <c r="T254" s="64"/>
      <c r="AT254" s="18" t="s">
        <v>137</v>
      </c>
      <c r="AU254" s="18" t="s">
        <v>84</v>
      </c>
    </row>
    <row r="255" s="1" customFormat="1">
      <c r="B255" s="31"/>
      <c r="D255" s="161" t="s">
        <v>141</v>
      </c>
      <c r="F255" s="164" t="s">
        <v>734</v>
      </c>
      <c r="L255" s="31"/>
      <c r="M255" s="163"/>
      <c r="N255" s="63"/>
      <c r="O255" s="63"/>
      <c r="P255" s="63"/>
      <c r="Q255" s="63"/>
      <c r="R255" s="63"/>
      <c r="S255" s="63"/>
      <c r="T255" s="64"/>
      <c r="AT255" s="18" t="s">
        <v>141</v>
      </c>
      <c r="AU255" s="18" t="s">
        <v>84</v>
      </c>
    </row>
    <row r="256" s="12" customFormat="1">
      <c r="B256" s="165"/>
      <c r="D256" s="161" t="s">
        <v>143</v>
      </c>
      <c r="E256" s="166" t="s">
        <v>3</v>
      </c>
      <c r="F256" s="167" t="s">
        <v>735</v>
      </c>
      <c r="H256" s="168">
        <v>157.30000000000001</v>
      </c>
      <c r="L256" s="165"/>
      <c r="M256" s="169"/>
      <c r="N256" s="170"/>
      <c r="O256" s="170"/>
      <c r="P256" s="170"/>
      <c r="Q256" s="170"/>
      <c r="R256" s="170"/>
      <c r="S256" s="170"/>
      <c r="T256" s="171"/>
      <c r="AT256" s="166" t="s">
        <v>143</v>
      </c>
      <c r="AU256" s="166" t="s">
        <v>84</v>
      </c>
      <c r="AV256" s="12" t="s">
        <v>84</v>
      </c>
      <c r="AW256" s="12" t="s">
        <v>36</v>
      </c>
      <c r="AX256" s="12" t="s">
        <v>82</v>
      </c>
      <c r="AY256" s="166" t="s">
        <v>127</v>
      </c>
    </row>
    <row r="257" s="1" customFormat="1" ht="16.5" customHeight="1">
      <c r="B257" s="148"/>
      <c r="C257" s="149" t="s">
        <v>474</v>
      </c>
      <c r="D257" s="149" t="s">
        <v>130</v>
      </c>
      <c r="E257" s="150" t="s">
        <v>736</v>
      </c>
      <c r="F257" s="151" t="s">
        <v>737</v>
      </c>
      <c r="G257" s="152" t="s">
        <v>147</v>
      </c>
      <c r="H257" s="153">
        <v>70.944000000000003</v>
      </c>
      <c r="I257" s="154">
        <v>275</v>
      </c>
      <c r="J257" s="154">
        <f>ROUND(I257*H257,2)</f>
        <v>19509.599999999999</v>
      </c>
      <c r="K257" s="151" t="s">
        <v>134</v>
      </c>
      <c r="L257" s="31"/>
      <c r="M257" s="155" t="s">
        <v>3</v>
      </c>
      <c r="N257" s="156" t="s">
        <v>45</v>
      </c>
      <c r="O257" s="157">
        <v>0.032000000000000001</v>
      </c>
      <c r="P257" s="157">
        <f>O257*H257</f>
        <v>2.2702080000000002</v>
      </c>
      <c r="Q257" s="157">
        <v>0</v>
      </c>
      <c r="R257" s="157">
        <f>Q257*H257</f>
        <v>0</v>
      </c>
      <c r="S257" s="157">
        <v>0</v>
      </c>
      <c r="T257" s="158">
        <f>S257*H257</f>
        <v>0</v>
      </c>
      <c r="AR257" s="159" t="s">
        <v>135</v>
      </c>
      <c r="AT257" s="159" t="s">
        <v>130</v>
      </c>
      <c r="AU257" s="159" t="s">
        <v>84</v>
      </c>
      <c r="AY257" s="18" t="s">
        <v>127</v>
      </c>
      <c r="BE257" s="160">
        <f>IF(N257="základní",J257,0)</f>
        <v>19509.599999999999</v>
      </c>
      <c r="BF257" s="160">
        <f>IF(N257="snížená",J257,0)</f>
        <v>0</v>
      </c>
      <c r="BG257" s="160">
        <f>IF(N257="zákl. přenesená",J257,0)</f>
        <v>0</v>
      </c>
      <c r="BH257" s="160">
        <f>IF(N257="sníž. přenesená",J257,0)</f>
        <v>0</v>
      </c>
      <c r="BI257" s="160">
        <f>IF(N257="nulová",J257,0)</f>
        <v>0</v>
      </c>
      <c r="BJ257" s="18" t="s">
        <v>82</v>
      </c>
      <c r="BK257" s="160">
        <f>ROUND(I257*H257,2)</f>
        <v>19509.599999999999</v>
      </c>
      <c r="BL257" s="18" t="s">
        <v>135</v>
      </c>
      <c r="BM257" s="159" t="s">
        <v>738</v>
      </c>
    </row>
    <row r="258" s="1" customFormat="1">
      <c r="B258" s="31"/>
      <c r="D258" s="161" t="s">
        <v>137</v>
      </c>
      <c r="F258" s="162" t="s">
        <v>739</v>
      </c>
      <c r="L258" s="31"/>
      <c r="M258" s="163"/>
      <c r="N258" s="63"/>
      <c r="O258" s="63"/>
      <c r="P258" s="63"/>
      <c r="Q258" s="63"/>
      <c r="R258" s="63"/>
      <c r="S258" s="63"/>
      <c r="T258" s="64"/>
      <c r="AT258" s="18" t="s">
        <v>137</v>
      </c>
      <c r="AU258" s="18" t="s">
        <v>84</v>
      </c>
    </row>
    <row r="259" s="1" customFormat="1">
      <c r="B259" s="31"/>
      <c r="D259" s="161" t="s">
        <v>139</v>
      </c>
      <c r="F259" s="164" t="s">
        <v>740</v>
      </c>
      <c r="L259" s="31"/>
      <c r="M259" s="163"/>
      <c r="N259" s="63"/>
      <c r="O259" s="63"/>
      <c r="P259" s="63"/>
      <c r="Q259" s="63"/>
      <c r="R259" s="63"/>
      <c r="S259" s="63"/>
      <c r="T259" s="64"/>
      <c r="AT259" s="18" t="s">
        <v>139</v>
      </c>
      <c r="AU259" s="18" t="s">
        <v>84</v>
      </c>
    </row>
    <row r="260" s="1" customFormat="1">
      <c r="B260" s="31"/>
      <c r="D260" s="161" t="s">
        <v>141</v>
      </c>
      <c r="F260" s="164" t="s">
        <v>734</v>
      </c>
      <c r="L260" s="31"/>
      <c r="M260" s="163"/>
      <c r="N260" s="63"/>
      <c r="O260" s="63"/>
      <c r="P260" s="63"/>
      <c r="Q260" s="63"/>
      <c r="R260" s="63"/>
      <c r="S260" s="63"/>
      <c r="T260" s="64"/>
      <c r="AT260" s="18" t="s">
        <v>141</v>
      </c>
      <c r="AU260" s="18" t="s">
        <v>84</v>
      </c>
    </row>
    <row r="261" s="12" customFormat="1">
      <c r="B261" s="165"/>
      <c r="D261" s="161" t="s">
        <v>143</v>
      </c>
      <c r="E261" s="166" t="s">
        <v>3</v>
      </c>
      <c r="F261" s="167" t="s">
        <v>741</v>
      </c>
      <c r="H261" s="168">
        <v>70.944000000000003</v>
      </c>
      <c r="L261" s="165"/>
      <c r="M261" s="169"/>
      <c r="N261" s="170"/>
      <c r="O261" s="170"/>
      <c r="P261" s="170"/>
      <c r="Q261" s="170"/>
      <c r="R261" s="170"/>
      <c r="S261" s="170"/>
      <c r="T261" s="171"/>
      <c r="AT261" s="166" t="s">
        <v>143</v>
      </c>
      <c r="AU261" s="166" t="s">
        <v>84</v>
      </c>
      <c r="AV261" s="12" t="s">
        <v>84</v>
      </c>
      <c r="AW261" s="12" t="s">
        <v>36</v>
      </c>
      <c r="AX261" s="12" t="s">
        <v>82</v>
      </c>
      <c r="AY261" s="166" t="s">
        <v>127</v>
      </c>
    </row>
    <row r="262" s="11" customFormat="1" ht="22.8" customHeight="1">
      <c r="B262" s="136"/>
      <c r="D262" s="137" t="s">
        <v>73</v>
      </c>
      <c r="E262" s="146" t="s">
        <v>156</v>
      </c>
      <c r="F262" s="146" t="s">
        <v>157</v>
      </c>
      <c r="J262" s="147">
        <f>BK262</f>
        <v>31661.57</v>
      </c>
      <c r="L262" s="136"/>
      <c r="M262" s="140"/>
      <c r="N262" s="141"/>
      <c r="O262" s="141"/>
      <c r="P262" s="142">
        <f>SUM(P263:P295)</f>
        <v>33.393800000000006</v>
      </c>
      <c r="Q262" s="141"/>
      <c r="R262" s="142">
        <f>SUM(R263:R295)</f>
        <v>0.13855770000000001</v>
      </c>
      <c r="S262" s="141"/>
      <c r="T262" s="143">
        <f>SUM(T263:T295)</f>
        <v>0.002</v>
      </c>
      <c r="AR262" s="137" t="s">
        <v>82</v>
      </c>
      <c r="AT262" s="144" t="s">
        <v>73</v>
      </c>
      <c r="AU262" s="144" t="s">
        <v>82</v>
      </c>
      <c r="AY262" s="137" t="s">
        <v>127</v>
      </c>
      <c r="BK262" s="145">
        <f>SUM(BK263:BK295)</f>
        <v>31661.57</v>
      </c>
    </row>
    <row r="263" s="1" customFormat="1" ht="16.5" customHeight="1">
      <c r="B263" s="148"/>
      <c r="C263" s="149" t="s">
        <v>480</v>
      </c>
      <c r="D263" s="149" t="s">
        <v>130</v>
      </c>
      <c r="E263" s="150" t="s">
        <v>430</v>
      </c>
      <c r="F263" s="151" t="s">
        <v>431</v>
      </c>
      <c r="G263" s="152" t="s">
        <v>147</v>
      </c>
      <c r="H263" s="153">
        <v>8.4900000000000002</v>
      </c>
      <c r="I263" s="154">
        <v>183</v>
      </c>
      <c r="J263" s="154">
        <f>ROUND(I263*H263,2)</f>
        <v>1553.6700000000001</v>
      </c>
      <c r="K263" s="151" t="s">
        <v>134</v>
      </c>
      <c r="L263" s="31"/>
      <c r="M263" s="155" t="s">
        <v>3</v>
      </c>
      <c r="N263" s="156" t="s">
        <v>45</v>
      </c>
      <c r="O263" s="157">
        <v>0.23000000000000001</v>
      </c>
      <c r="P263" s="157">
        <f>O263*H263</f>
        <v>1.9527000000000001</v>
      </c>
      <c r="Q263" s="157">
        <v>0.00063000000000000003</v>
      </c>
      <c r="R263" s="157">
        <f>Q263*H263</f>
        <v>0.0053487000000000005</v>
      </c>
      <c r="S263" s="157">
        <v>0</v>
      </c>
      <c r="T263" s="158">
        <f>S263*H263</f>
        <v>0</v>
      </c>
      <c r="AR263" s="159" t="s">
        <v>135</v>
      </c>
      <c r="AT263" s="159" t="s">
        <v>130</v>
      </c>
      <c r="AU263" s="159" t="s">
        <v>84</v>
      </c>
      <c r="AY263" s="18" t="s">
        <v>127</v>
      </c>
      <c r="BE263" s="160">
        <f>IF(N263="základní",J263,0)</f>
        <v>1553.6700000000001</v>
      </c>
      <c r="BF263" s="160">
        <f>IF(N263="snížená",J263,0)</f>
        <v>0</v>
      </c>
      <c r="BG263" s="160">
        <f>IF(N263="zákl. přenesená",J263,0)</f>
        <v>0</v>
      </c>
      <c r="BH263" s="160">
        <f>IF(N263="sníž. přenesená",J263,0)</f>
        <v>0</v>
      </c>
      <c r="BI263" s="160">
        <f>IF(N263="nulová",J263,0)</f>
        <v>0</v>
      </c>
      <c r="BJ263" s="18" t="s">
        <v>82</v>
      </c>
      <c r="BK263" s="160">
        <f>ROUND(I263*H263,2)</f>
        <v>1553.6700000000001</v>
      </c>
      <c r="BL263" s="18" t="s">
        <v>135</v>
      </c>
      <c r="BM263" s="159" t="s">
        <v>742</v>
      </c>
    </row>
    <row r="264" s="1" customFormat="1">
      <c r="B264" s="31"/>
      <c r="D264" s="161" t="s">
        <v>137</v>
      </c>
      <c r="F264" s="162" t="s">
        <v>433</v>
      </c>
      <c r="L264" s="31"/>
      <c r="M264" s="163"/>
      <c r="N264" s="63"/>
      <c r="O264" s="63"/>
      <c r="P264" s="63"/>
      <c r="Q264" s="63"/>
      <c r="R264" s="63"/>
      <c r="S264" s="63"/>
      <c r="T264" s="64"/>
      <c r="AT264" s="18" t="s">
        <v>137</v>
      </c>
      <c r="AU264" s="18" t="s">
        <v>84</v>
      </c>
    </row>
    <row r="265" s="1" customFormat="1">
      <c r="B265" s="31"/>
      <c r="D265" s="161" t="s">
        <v>139</v>
      </c>
      <c r="F265" s="164" t="s">
        <v>434</v>
      </c>
      <c r="L265" s="31"/>
      <c r="M265" s="163"/>
      <c r="N265" s="63"/>
      <c r="O265" s="63"/>
      <c r="P265" s="63"/>
      <c r="Q265" s="63"/>
      <c r="R265" s="63"/>
      <c r="S265" s="63"/>
      <c r="T265" s="64"/>
      <c r="AT265" s="18" t="s">
        <v>139</v>
      </c>
      <c r="AU265" s="18" t="s">
        <v>84</v>
      </c>
    </row>
    <row r="266" s="12" customFormat="1">
      <c r="B266" s="165"/>
      <c r="D266" s="161" t="s">
        <v>143</v>
      </c>
      <c r="E266" s="166" t="s">
        <v>3</v>
      </c>
      <c r="F266" s="167" t="s">
        <v>743</v>
      </c>
      <c r="H266" s="168">
        <v>8.4900000000000002</v>
      </c>
      <c r="L266" s="165"/>
      <c r="M266" s="169"/>
      <c r="N266" s="170"/>
      <c r="O266" s="170"/>
      <c r="P266" s="170"/>
      <c r="Q266" s="170"/>
      <c r="R266" s="170"/>
      <c r="S266" s="170"/>
      <c r="T266" s="171"/>
      <c r="AT266" s="166" t="s">
        <v>143</v>
      </c>
      <c r="AU266" s="166" t="s">
        <v>84</v>
      </c>
      <c r="AV266" s="12" t="s">
        <v>84</v>
      </c>
      <c r="AW266" s="12" t="s">
        <v>36</v>
      </c>
      <c r="AX266" s="12" t="s">
        <v>82</v>
      </c>
      <c r="AY266" s="166" t="s">
        <v>127</v>
      </c>
    </row>
    <row r="267" s="1" customFormat="1" ht="16.5" customHeight="1">
      <c r="B267" s="148"/>
      <c r="C267" s="149" t="s">
        <v>487</v>
      </c>
      <c r="D267" s="149" t="s">
        <v>130</v>
      </c>
      <c r="E267" s="150" t="s">
        <v>507</v>
      </c>
      <c r="F267" s="151" t="s">
        <v>508</v>
      </c>
      <c r="G267" s="152" t="s">
        <v>215</v>
      </c>
      <c r="H267" s="153">
        <v>24.5</v>
      </c>
      <c r="I267" s="154">
        <v>338</v>
      </c>
      <c r="J267" s="154">
        <f>ROUND(I267*H267,2)</f>
        <v>8281</v>
      </c>
      <c r="K267" s="151" t="s">
        <v>134</v>
      </c>
      <c r="L267" s="31"/>
      <c r="M267" s="155" t="s">
        <v>3</v>
      </c>
      <c r="N267" s="156" t="s">
        <v>45</v>
      </c>
      <c r="O267" s="157">
        <v>0.35499999999999998</v>
      </c>
      <c r="P267" s="157">
        <f>O267*H267</f>
        <v>8.6974999999999998</v>
      </c>
      <c r="Q267" s="157">
        <v>0.00232</v>
      </c>
      <c r="R267" s="157">
        <f>Q267*H267</f>
        <v>0.056840000000000002</v>
      </c>
      <c r="S267" s="157">
        <v>0</v>
      </c>
      <c r="T267" s="158">
        <f>S267*H267</f>
        <v>0</v>
      </c>
      <c r="AR267" s="159" t="s">
        <v>135</v>
      </c>
      <c r="AT267" s="159" t="s">
        <v>130</v>
      </c>
      <c r="AU267" s="159" t="s">
        <v>84</v>
      </c>
      <c r="AY267" s="18" t="s">
        <v>127</v>
      </c>
      <c r="BE267" s="160">
        <f>IF(N267="základní",J267,0)</f>
        <v>8281</v>
      </c>
      <c r="BF267" s="160">
        <f>IF(N267="snížená",J267,0)</f>
        <v>0</v>
      </c>
      <c r="BG267" s="160">
        <f>IF(N267="zákl. přenesená",J267,0)</f>
        <v>0</v>
      </c>
      <c r="BH267" s="160">
        <f>IF(N267="sníž. přenesená",J267,0)</f>
        <v>0</v>
      </c>
      <c r="BI267" s="160">
        <f>IF(N267="nulová",J267,0)</f>
        <v>0</v>
      </c>
      <c r="BJ267" s="18" t="s">
        <v>82</v>
      </c>
      <c r="BK267" s="160">
        <f>ROUND(I267*H267,2)</f>
        <v>8281</v>
      </c>
      <c r="BL267" s="18" t="s">
        <v>135</v>
      </c>
      <c r="BM267" s="159" t="s">
        <v>744</v>
      </c>
    </row>
    <row r="268" s="1" customFormat="1">
      <c r="B268" s="31"/>
      <c r="D268" s="161" t="s">
        <v>137</v>
      </c>
      <c r="F268" s="162" t="s">
        <v>510</v>
      </c>
      <c r="L268" s="31"/>
      <c r="M268" s="163"/>
      <c r="N268" s="63"/>
      <c r="O268" s="63"/>
      <c r="P268" s="63"/>
      <c r="Q268" s="63"/>
      <c r="R268" s="63"/>
      <c r="S268" s="63"/>
      <c r="T268" s="64"/>
      <c r="AT268" s="18" t="s">
        <v>137</v>
      </c>
      <c r="AU268" s="18" t="s">
        <v>84</v>
      </c>
    </row>
    <row r="269" s="1" customFormat="1">
      <c r="B269" s="31"/>
      <c r="D269" s="161" t="s">
        <v>141</v>
      </c>
      <c r="F269" s="164" t="s">
        <v>511</v>
      </c>
      <c r="L269" s="31"/>
      <c r="M269" s="163"/>
      <c r="N269" s="63"/>
      <c r="O269" s="63"/>
      <c r="P269" s="63"/>
      <c r="Q269" s="63"/>
      <c r="R269" s="63"/>
      <c r="S269" s="63"/>
      <c r="T269" s="64"/>
      <c r="AT269" s="18" t="s">
        <v>141</v>
      </c>
      <c r="AU269" s="18" t="s">
        <v>84</v>
      </c>
    </row>
    <row r="270" s="12" customFormat="1">
      <c r="B270" s="165"/>
      <c r="D270" s="161" t="s">
        <v>143</v>
      </c>
      <c r="E270" s="166" t="s">
        <v>3</v>
      </c>
      <c r="F270" s="167" t="s">
        <v>745</v>
      </c>
      <c r="H270" s="168">
        <v>24.5</v>
      </c>
      <c r="L270" s="165"/>
      <c r="M270" s="169"/>
      <c r="N270" s="170"/>
      <c r="O270" s="170"/>
      <c r="P270" s="170"/>
      <c r="Q270" s="170"/>
      <c r="R270" s="170"/>
      <c r="S270" s="170"/>
      <c r="T270" s="171"/>
      <c r="AT270" s="166" t="s">
        <v>143</v>
      </c>
      <c r="AU270" s="166" t="s">
        <v>84</v>
      </c>
      <c r="AV270" s="12" t="s">
        <v>84</v>
      </c>
      <c r="AW270" s="12" t="s">
        <v>36</v>
      </c>
      <c r="AX270" s="12" t="s">
        <v>82</v>
      </c>
      <c r="AY270" s="166" t="s">
        <v>127</v>
      </c>
    </row>
    <row r="271" s="1" customFormat="1" ht="16.5" customHeight="1">
      <c r="B271" s="148"/>
      <c r="C271" s="149" t="s">
        <v>493</v>
      </c>
      <c r="D271" s="149" t="s">
        <v>130</v>
      </c>
      <c r="E271" s="150" t="s">
        <v>514</v>
      </c>
      <c r="F271" s="151" t="s">
        <v>515</v>
      </c>
      <c r="G271" s="152" t="s">
        <v>160</v>
      </c>
      <c r="H271" s="153">
        <v>8</v>
      </c>
      <c r="I271" s="154">
        <v>65.400000000000006</v>
      </c>
      <c r="J271" s="154">
        <f>ROUND(I271*H271,2)</f>
        <v>523.20000000000005</v>
      </c>
      <c r="K271" s="151" t="s">
        <v>134</v>
      </c>
      <c r="L271" s="31"/>
      <c r="M271" s="155" t="s">
        <v>3</v>
      </c>
      <c r="N271" s="156" t="s">
        <v>45</v>
      </c>
      <c r="O271" s="157">
        <v>0.104</v>
      </c>
      <c r="P271" s="157">
        <f>O271*H271</f>
        <v>0.83199999999999996</v>
      </c>
      <c r="Q271" s="157">
        <v>1.0000000000000001E-05</v>
      </c>
      <c r="R271" s="157">
        <f>Q271*H271</f>
        <v>8.0000000000000007E-05</v>
      </c>
      <c r="S271" s="157">
        <v>0</v>
      </c>
      <c r="T271" s="158">
        <f>S271*H271</f>
        <v>0</v>
      </c>
      <c r="AR271" s="159" t="s">
        <v>135</v>
      </c>
      <c r="AT271" s="159" t="s">
        <v>130</v>
      </c>
      <c r="AU271" s="159" t="s">
        <v>84</v>
      </c>
      <c r="AY271" s="18" t="s">
        <v>127</v>
      </c>
      <c r="BE271" s="160">
        <f>IF(N271="základní",J271,0)</f>
        <v>523.20000000000005</v>
      </c>
      <c r="BF271" s="160">
        <f>IF(N271="snížená",J271,0)</f>
        <v>0</v>
      </c>
      <c r="BG271" s="160">
        <f>IF(N271="zákl. přenesená",J271,0)</f>
        <v>0</v>
      </c>
      <c r="BH271" s="160">
        <f>IF(N271="sníž. přenesená",J271,0)</f>
        <v>0</v>
      </c>
      <c r="BI271" s="160">
        <f>IF(N271="nulová",J271,0)</f>
        <v>0</v>
      </c>
      <c r="BJ271" s="18" t="s">
        <v>82</v>
      </c>
      <c r="BK271" s="160">
        <f>ROUND(I271*H271,2)</f>
        <v>523.20000000000005</v>
      </c>
      <c r="BL271" s="18" t="s">
        <v>135</v>
      </c>
      <c r="BM271" s="159" t="s">
        <v>746</v>
      </c>
    </row>
    <row r="272" s="1" customFormat="1">
      <c r="B272" s="31"/>
      <c r="D272" s="161" t="s">
        <v>137</v>
      </c>
      <c r="F272" s="162" t="s">
        <v>517</v>
      </c>
      <c r="L272" s="31"/>
      <c r="M272" s="163"/>
      <c r="N272" s="63"/>
      <c r="O272" s="63"/>
      <c r="P272" s="63"/>
      <c r="Q272" s="63"/>
      <c r="R272" s="63"/>
      <c r="S272" s="63"/>
      <c r="T272" s="64"/>
      <c r="AT272" s="18" t="s">
        <v>137</v>
      </c>
      <c r="AU272" s="18" t="s">
        <v>84</v>
      </c>
    </row>
    <row r="273" s="1" customFormat="1">
      <c r="B273" s="31"/>
      <c r="D273" s="161" t="s">
        <v>139</v>
      </c>
      <c r="F273" s="164" t="s">
        <v>451</v>
      </c>
      <c r="L273" s="31"/>
      <c r="M273" s="163"/>
      <c r="N273" s="63"/>
      <c r="O273" s="63"/>
      <c r="P273" s="63"/>
      <c r="Q273" s="63"/>
      <c r="R273" s="63"/>
      <c r="S273" s="63"/>
      <c r="T273" s="64"/>
      <c r="AT273" s="18" t="s">
        <v>139</v>
      </c>
      <c r="AU273" s="18" t="s">
        <v>84</v>
      </c>
    </row>
    <row r="274" s="1" customFormat="1">
      <c r="B274" s="31"/>
      <c r="D274" s="161" t="s">
        <v>141</v>
      </c>
      <c r="F274" s="164" t="s">
        <v>610</v>
      </c>
      <c r="L274" s="31"/>
      <c r="M274" s="163"/>
      <c r="N274" s="63"/>
      <c r="O274" s="63"/>
      <c r="P274" s="63"/>
      <c r="Q274" s="63"/>
      <c r="R274" s="63"/>
      <c r="S274" s="63"/>
      <c r="T274" s="64"/>
      <c r="AT274" s="18" t="s">
        <v>141</v>
      </c>
      <c r="AU274" s="18" t="s">
        <v>84</v>
      </c>
    </row>
    <row r="275" s="12" customFormat="1">
      <c r="B275" s="165"/>
      <c r="D275" s="161" t="s">
        <v>143</v>
      </c>
      <c r="E275" s="166" t="s">
        <v>3</v>
      </c>
      <c r="F275" s="167" t="s">
        <v>747</v>
      </c>
      <c r="H275" s="168">
        <v>8</v>
      </c>
      <c r="L275" s="165"/>
      <c r="M275" s="169"/>
      <c r="N275" s="170"/>
      <c r="O275" s="170"/>
      <c r="P275" s="170"/>
      <c r="Q275" s="170"/>
      <c r="R275" s="170"/>
      <c r="S275" s="170"/>
      <c r="T275" s="171"/>
      <c r="AT275" s="166" t="s">
        <v>143</v>
      </c>
      <c r="AU275" s="166" t="s">
        <v>84</v>
      </c>
      <c r="AV275" s="12" t="s">
        <v>84</v>
      </c>
      <c r="AW275" s="12" t="s">
        <v>36</v>
      </c>
      <c r="AX275" s="12" t="s">
        <v>82</v>
      </c>
      <c r="AY275" s="166" t="s">
        <v>127</v>
      </c>
    </row>
    <row r="276" s="1" customFormat="1" ht="16.5" customHeight="1">
      <c r="B276" s="148"/>
      <c r="C276" s="149" t="s">
        <v>498</v>
      </c>
      <c r="D276" s="149" t="s">
        <v>130</v>
      </c>
      <c r="E276" s="150" t="s">
        <v>521</v>
      </c>
      <c r="F276" s="151" t="s">
        <v>522</v>
      </c>
      <c r="G276" s="152" t="s">
        <v>160</v>
      </c>
      <c r="H276" s="153">
        <v>8</v>
      </c>
      <c r="I276" s="154">
        <v>90.700000000000003</v>
      </c>
      <c r="J276" s="154">
        <f>ROUND(I276*H276,2)</f>
        <v>725.60000000000002</v>
      </c>
      <c r="K276" s="151" t="s">
        <v>134</v>
      </c>
      <c r="L276" s="31"/>
      <c r="M276" s="155" t="s">
        <v>3</v>
      </c>
      <c r="N276" s="156" t="s">
        <v>45</v>
      </c>
      <c r="O276" s="157">
        <v>0.056000000000000001</v>
      </c>
      <c r="P276" s="157">
        <f>O276*H276</f>
        <v>0.44800000000000001</v>
      </c>
      <c r="Q276" s="157">
        <v>0.00020000000000000001</v>
      </c>
      <c r="R276" s="157">
        <f>Q276*H276</f>
        <v>0.0016000000000000001</v>
      </c>
      <c r="S276" s="157">
        <v>0</v>
      </c>
      <c r="T276" s="158">
        <f>S276*H276</f>
        <v>0</v>
      </c>
      <c r="AR276" s="159" t="s">
        <v>135</v>
      </c>
      <c r="AT276" s="159" t="s">
        <v>130</v>
      </c>
      <c r="AU276" s="159" t="s">
        <v>84</v>
      </c>
      <c r="AY276" s="18" t="s">
        <v>127</v>
      </c>
      <c r="BE276" s="160">
        <f>IF(N276="základní",J276,0)</f>
        <v>725.60000000000002</v>
      </c>
      <c r="BF276" s="160">
        <f>IF(N276="snížená",J276,0)</f>
        <v>0</v>
      </c>
      <c r="BG276" s="160">
        <f>IF(N276="zákl. přenesená",J276,0)</f>
        <v>0</v>
      </c>
      <c r="BH276" s="160">
        <f>IF(N276="sníž. přenesená",J276,0)</f>
        <v>0</v>
      </c>
      <c r="BI276" s="160">
        <f>IF(N276="nulová",J276,0)</f>
        <v>0</v>
      </c>
      <c r="BJ276" s="18" t="s">
        <v>82</v>
      </c>
      <c r="BK276" s="160">
        <f>ROUND(I276*H276,2)</f>
        <v>725.60000000000002</v>
      </c>
      <c r="BL276" s="18" t="s">
        <v>135</v>
      </c>
      <c r="BM276" s="159" t="s">
        <v>748</v>
      </c>
    </row>
    <row r="277" s="1" customFormat="1">
      <c r="B277" s="31"/>
      <c r="D277" s="161" t="s">
        <v>137</v>
      </c>
      <c r="F277" s="162" t="s">
        <v>524</v>
      </c>
      <c r="L277" s="31"/>
      <c r="M277" s="163"/>
      <c r="N277" s="63"/>
      <c r="O277" s="63"/>
      <c r="P277" s="63"/>
      <c r="Q277" s="63"/>
      <c r="R277" s="63"/>
      <c r="S277" s="63"/>
      <c r="T277" s="64"/>
      <c r="AT277" s="18" t="s">
        <v>137</v>
      </c>
      <c r="AU277" s="18" t="s">
        <v>84</v>
      </c>
    </row>
    <row r="278" s="1" customFormat="1">
      <c r="B278" s="31"/>
      <c r="D278" s="161" t="s">
        <v>139</v>
      </c>
      <c r="F278" s="164" t="s">
        <v>451</v>
      </c>
      <c r="L278" s="31"/>
      <c r="M278" s="163"/>
      <c r="N278" s="63"/>
      <c r="O278" s="63"/>
      <c r="P278" s="63"/>
      <c r="Q278" s="63"/>
      <c r="R278" s="63"/>
      <c r="S278" s="63"/>
      <c r="T278" s="64"/>
      <c r="AT278" s="18" t="s">
        <v>139</v>
      </c>
      <c r="AU278" s="18" t="s">
        <v>84</v>
      </c>
    </row>
    <row r="279" s="1" customFormat="1" ht="16.5" customHeight="1">
      <c r="B279" s="148"/>
      <c r="C279" s="149" t="s">
        <v>506</v>
      </c>
      <c r="D279" s="149" t="s">
        <v>130</v>
      </c>
      <c r="E279" s="150" t="s">
        <v>454</v>
      </c>
      <c r="F279" s="151" t="s">
        <v>455</v>
      </c>
      <c r="G279" s="152" t="s">
        <v>215</v>
      </c>
      <c r="H279" s="153">
        <v>15.57</v>
      </c>
      <c r="I279" s="154">
        <v>431</v>
      </c>
      <c r="J279" s="154">
        <f>ROUND(I279*H279,2)</f>
        <v>6710.6700000000001</v>
      </c>
      <c r="K279" s="151" t="s">
        <v>134</v>
      </c>
      <c r="L279" s="31"/>
      <c r="M279" s="155" t="s">
        <v>3</v>
      </c>
      <c r="N279" s="156" t="s">
        <v>45</v>
      </c>
      <c r="O279" s="157">
        <v>0.52000000000000002</v>
      </c>
      <c r="P279" s="157">
        <f>O279*H279</f>
        <v>8.0964000000000009</v>
      </c>
      <c r="Q279" s="157">
        <v>0.0020799999999999998</v>
      </c>
      <c r="R279" s="157">
        <f>Q279*H279</f>
        <v>0.0323856</v>
      </c>
      <c r="S279" s="157">
        <v>0</v>
      </c>
      <c r="T279" s="158">
        <f>S279*H279</f>
        <v>0</v>
      </c>
      <c r="AR279" s="159" t="s">
        <v>135</v>
      </c>
      <c r="AT279" s="159" t="s">
        <v>130</v>
      </c>
      <c r="AU279" s="159" t="s">
        <v>84</v>
      </c>
      <c r="AY279" s="18" t="s">
        <v>127</v>
      </c>
      <c r="BE279" s="160">
        <f>IF(N279="základní",J279,0)</f>
        <v>6710.6700000000001</v>
      </c>
      <c r="BF279" s="160">
        <f>IF(N279="snížená",J279,0)</f>
        <v>0</v>
      </c>
      <c r="BG279" s="160">
        <f>IF(N279="zákl. přenesená",J279,0)</f>
        <v>0</v>
      </c>
      <c r="BH279" s="160">
        <f>IF(N279="sníž. přenesená",J279,0)</f>
        <v>0</v>
      </c>
      <c r="BI279" s="160">
        <f>IF(N279="nulová",J279,0)</f>
        <v>0</v>
      </c>
      <c r="BJ279" s="18" t="s">
        <v>82</v>
      </c>
      <c r="BK279" s="160">
        <f>ROUND(I279*H279,2)</f>
        <v>6710.6700000000001</v>
      </c>
      <c r="BL279" s="18" t="s">
        <v>135</v>
      </c>
      <c r="BM279" s="159" t="s">
        <v>749</v>
      </c>
    </row>
    <row r="280" s="1" customFormat="1">
      <c r="B280" s="31"/>
      <c r="D280" s="161" t="s">
        <v>137</v>
      </c>
      <c r="F280" s="162" t="s">
        <v>457</v>
      </c>
      <c r="L280" s="31"/>
      <c r="M280" s="163"/>
      <c r="N280" s="63"/>
      <c r="O280" s="63"/>
      <c r="P280" s="63"/>
      <c r="Q280" s="63"/>
      <c r="R280" s="63"/>
      <c r="S280" s="63"/>
      <c r="T280" s="64"/>
      <c r="AT280" s="18" t="s">
        <v>137</v>
      </c>
      <c r="AU280" s="18" t="s">
        <v>84</v>
      </c>
    </row>
    <row r="281" s="1" customFormat="1">
      <c r="B281" s="31"/>
      <c r="D281" s="161" t="s">
        <v>139</v>
      </c>
      <c r="F281" s="164" t="s">
        <v>458</v>
      </c>
      <c r="L281" s="31"/>
      <c r="M281" s="163"/>
      <c r="N281" s="63"/>
      <c r="O281" s="63"/>
      <c r="P281" s="63"/>
      <c r="Q281" s="63"/>
      <c r="R281" s="63"/>
      <c r="S281" s="63"/>
      <c r="T281" s="64"/>
      <c r="AT281" s="18" t="s">
        <v>139</v>
      </c>
      <c r="AU281" s="18" t="s">
        <v>84</v>
      </c>
    </row>
    <row r="282" s="1" customFormat="1">
      <c r="B282" s="31"/>
      <c r="D282" s="161" t="s">
        <v>141</v>
      </c>
      <c r="F282" s="164" t="s">
        <v>459</v>
      </c>
      <c r="L282" s="31"/>
      <c r="M282" s="163"/>
      <c r="N282" s="63"/>
      <c r="O282" s="63"/>
      <c r="P282" s="63"/>
      <c r="Q282" s="63"/>
      <c r="R282" s="63"/>
      <c r="S282" s="63"/>
      <c r="T282" s="64"/>
      <c r="AT282" s="18" t="s">
        <v>141</v>
      </c>
      <c r="AU282" s="18" t="s">
        <v>84</v>
      </c>
    </row>
    <row r="283" s="12" customFormat="1">
      <c r="B283" s="165"/>
      <c r="D283" s="161" t="s">
        <v>143</v>
      </c>
      <c r="E283" s="166" t="s">
        <v>3</v>
      </c>
      <c r="F283" s="167" t="s">
        <v>750</v>
      </c>
      <c r="H283" s="168">
        <v>15.57</v>
      </c>
      <c r="L283" s="165"/>
      <c r="M283" s="169"/>
      <c r="N283" s="170"/>
      <c r="O283" s="170"/>
      <c r="P283" s="170"/>
      <c r="Q283" s="170"/>
      <c r="R283" s="170"/>
      <c r="S283" s="170"/>
      <c r="T283" s="171"/>
      <c r="AT283" s="166" t="s">
        <v>143</v>
      </c>
      <c r="AU283" s="166" t="s">
        <v>84</v>
      </c>
      <c r="AV283" s="12" t="s">
        <v>84</v>
      </c>
      <c r="AW283" s="12" t="s">
        <v>36</v>
      </c>
      <c r="AX283" s="12" t="s">
        <v>82</v>
      </c>
      <c r="AY283" s="166" t="s">
        <v>127</v>
      </c>
    </row>
    <row r="284" s="1" customFormat="1" ht="16.5" customHeight="1">
      <c r="B284" s="148"/>
      <c r="C284" s="149" t="s">
        <v>513</v>
      </c>
      <c r="D284" s="149" t="s">
        <v>130</v>
      </c>
      <c r="E284" s="150" t="s">
        <v>462</v>
      </c>
      <c r="F284" s="151" t="s">
        <v>463</v>
      </c>
      <c r="G284" s="152" t="s">
        <v>215</v>
      </c>
      <c r="H284" s="153">
        <v>17.129999999999999</v>
      </c>
      <c r="I284" s="154">
        <v>191</v>
      </c>
      <c r="J284" s="154">
        <f>ROUND(I284*H284,2)</f>
        <v>3271.8299999999999</v>
      </c>
      <c r="K284" s="151" t="s">
        <v>134</v>
      </c>
      <c r="L284" s="31"/>
      <c r="M284" s="155" t="s">
        <v>3</v>
      </c>
      <c r="N284" s="156" t="s">
        <v>45</v>
      </c>
      <c r="O284" s="157">
        <v>0.23999999999999999</v>
      </c>
      <c r="P284" s="157">
        <f>O284*H284</f>
        <v>4.1111999999999993</v>
      </c>
      <c r="Q284" s="157">
        <v>0.00018000000000000001</v>
      </c>
      <c r="R284" s="157">
        <f>Q284*H284</f>
        <v>0.0030834</v>
      </c>
      <c r="S284" s="157">
        <v>0</v>
      </c>
      <c r="T284" s="158">
        <f>S284*H284</f>
        <v>0</v>
      </c>
      <c r="AR284" s="159" t="s">
        <v>135</v>
      </c>
      <c r="AT284" s="159" t="s">
        <v>130</v>
      </c>
      <c r="AU284" s="159" t="s">
        <v>84</v>
      </c>
      <c r="AY284" s="18" t="s">
        <v>127</v>
      </c>
      <c r="BE284" s="160">
        <f>IF(N284="základní",J284,0)</f>
        <v>3271.8299999999999</v>
      </c>
      <c r="BF284" s="160">
        <f>IF(N284="snížená",J284,0)</f>
        <v>0</v>
      </c>
      <c r="BG284" s="160">
        <f>IF(N284="zákl. přenesená",J284,0)</f>
        <v>0</v>
      </c>
      <c r="BH284" s="160">
        <f>IF(N284="sníž. přenesená",J284,0)</f>
        <v>0</v>
      </c>
      <c r="BI284" s="160">
        <f>IF(N284="nulová",J284,0)</f>
        <v>0</v>
      </c>
      <c r="BJ284" s="18" t="s">
        <v>82</v>
      </c>
      <c r="BK284" s="160">
        <f>ROUND(I284*H284,2)</f>
        <v>3271.8299999999999</v>
      </c>
      <c r="BL284" s="18" t="s">
        <v>135</v>
      </c>
      <c r="BM284" s="159" t="s">
        <v>751</v>
      </c>
    </row>
    <row r="285" s="1" customFormat="1">
      <c r="B285" s="31"/>
      <c r="D285" s="161" t="s">
        <v>137</v>
      </c>
      <c r="F285" s="162" t="s">
        <v>465</v>
      </c>
      <c r="L285" s="31"/>
      <c r="M285" s="163"/>
      <c r="N285" s="63"/>
      <c r="O285" s="63"/>
      <c r="P285" s="63"/>
      <c r="Q285" s="63"/>
      <c r="R285" s="63"/>
      <c r="S285" s="63"/>
      <c r="T285" s="64"/>
      <c r="AT285" s="18" t="s">
        <v>137</v>
      </c>
      <c r="AU285" s="18" t="s">
        <v>84</v>
      </c>
    </row>
    <row r="286" s="1" customFormat="1">
      <c r="B286" s="31"/>
      <c r="D286" s="161" t="s">
        <v>139</v>
      </c>
      <c r="F286" s="164" t="s">
        <v>458</v>
      </c>
      <c r="L286" s="31"/>
      <c r="M286" s="163"/>
      <c r="N286" s="63"/>
      <c r="O286" s="63"/>
      <c r="P286" s="63"/>
      <c r="Q286" s="63"/>
      <c r="R286" s="63"/>
      <c r="S286" s="63"/>
      <c r="T286" s="64"/>
      <c r="AT286" s="18" t="s">
        <v>139</v>
      </c>
      <c r="AU286" s="18" t="s">
        <v>84</v>
      </c>
    </row>
    <row r="287" s="12" customFormat="1">
      <c r="B287" s="165"/>
      <c r="D287" s="161" t="s">
        <v>143</v>
      </c>
      <c r="E287" s="166" t="s">
        <v>3</v>
      </c>
      <c r="F287" s="167" t="s">
        <v>752</v>
      </c>
      <c r="H287" s="168">
        <v>17.129999999999999</v>
      </c>
      <c r="L287" s="165"/>
      <c r="M287" s="169"/>
      <c r="N287" s="170"/>
      <c r="O287" s="170"/>
      <c r="P287" s="170"/>
      <c r="Q287" s="170"/>
      <c r="R287" s="170"/>
      <c r="S287" s="170"/>
      <c r="T287" s="171"/>
      <c r="AT287" s="166" t="s">
        <v>143</v>
      </c>
      <c r="AU287" s="166" t="s">
        <v>84</v>
      </c>
      <c r="AV287" s="12" t="s">
        <v>84</v>
      </c>
      <c r="AW287" s="12" t="s">
        <v>36</v>
      </c>
      <c r="AX287" s="12" t="s">
        <v>82</v>
      </c>
      <c r="AY287" s="166" t="s">
        <v>127</v>
      </c>
    </row>
    <row r="288" s="1" customFormat="1" ht="16.5" customHeight="1">
      <c r="B288" s="148"/>
      <c r="C288" s="149" t="s">
        <v>520</v>
      </c>
      <c r="D288" s="149" t="s">
        <v>130</v>
      </c>
      <c r="E288" s="150" t="s">
        <v>499</v>
      </c>
      <c r="F288" s="151" t="s">
        <v>500</v>
      </c>
      <c r="G288" s="152" t="s">
        <v>215</v>
      </c>
      <c r="H288" s="153">
        <v>26</v>
      </c>
      <c r="I288" s="154">
        <v>325</v>
      </c>
      <c r="J288" s="154">
        <f>ROUND(I288*H288,2)</f>
        <v>8450</v>
      </c>
      <c r="K288" s="151" t="s">
        <v>134</v>
      </c>
      <c r="L288" s="31"/>
      <c r="M288" s="155" t="s">
        <v>3</v>
      </c>
      <c r="N288" s="156" t="s">
        <v>45</v>
      </c>
      <c r="O288" s="157">
        <v>0.26000000000000001</v>
      </c>
      <c r="P288" s="157">
        <f>O288*H288</f>
        <v>6.7599999999999998</v>
      </c>
      <c r="Q288" s="157">
        <v>0.0013699999999999999</v>
      </c>
      <c r="R288" s="157">
        <f>Q288*H288</f>
        <v>0.035619999999999999</v>
      </c>
      <c r="S288" s="157">
        <v>0</v>
      </c>
      <c r="T288" s="158">
        <f>S288*H288</f>
        <v>0</v>
      </c>
      <c r="AR288" s="159" t="s">
        <v>135</v>
      </c>
      <c r="AT288" s="159" t="s">
        <v>130</v>
      </c>
      <c r="AU288" s="159" t="s">
        <v>84</v>
      </c>
      <c r="AY288" s="18" t="s">
        <v>127</v>
      </c>
      <c r="BE288" s="160">
        <f>IF(N288="základní",J288,0)</f>
        <v>8450</v>
      </c>
      <c r="BF288" s="160">
        <f>IF(N288="snížená",J288,0)</f>
        <v>0</v>
      </c>
      <c r="BG288" s="160">
        <f>IF(N288="zákl. přenesená",J288,0)</f>
        <v>0</v>
      </c>
      <c r="BH288" s="160">
        <f>IF(N288="sníž. přenesená",J288,0)</f>
        <v>0</v>
      </c>
      <c r="BI288" s="160">
        <f>IF(N288="nulová",J288,0)</f>
        <v>0</v>
      </c>
      <c r="BJ288" s="18" t="s">
        <v>82</v>
      </c>
      <c r="BK288" s="160">
        <f>ROUND(I288*H288,2)</f>
        <v>8450</v>
      </c>
      <c r="BL288" s="18" t="s">
        <v>135</v>
      </c>
      <c r="BM288" s="159" t="s">
        <v>753</v>
      </c>
    </row>
    <row r="289" s="1" customFormat="1">
      <c r="B289" s="31"/>
      <c r="D289" s="161" t="s">
        <v>137</v>
      </c>
      <c r="F289" s="162" t="s">
        <v>502</v>
      </c>
      <c r="L289" s="31"/>
      <c r="M289" s="163"/>
      <c r="N289" s="63"/>
      <c r="O289" s="63"/>
      <c r="P289" s="63"/>
      <c r="Q289" s="63"/>
      <c r="R289" s="63"/>
      <c r="S289" s="63"/>
      <c r="T289" s="64"/>
      <c r="AT289" s="18" t="s">
        <v>137</v>
      </c>
      <c r="AU289" s="18" t="s">
        <v>84</v>
      </c>
    </row>
    <row r="290" s="1" customFormat="1">
      <c r="B290" s="31"/>
      <c r="D290" s="161" t="s">
        <v>139</v>
      </c>
      <c r="F290" s="164" t="s">
        <v>503</v>
      </c>
      <c r="L290" s="31"/>
      <c r="M290" s="163"/>
      <c r="N290" s="63"/>
      <c r="O290" s="63"/>
      <c r="P290" s="63"/>
      <c r="Q290" s="63"/>
      <c r="R290" s="63"/>
      <c r="S290" s="63"/>
      <c r="T290" s="64"/>
      <c r="AT290" s="18" t="s">
        <v>139</v>
      </c>
      <c r="AU290" s="18" t="s">
        <v>84</v>
      </c>
    </row>
    <row r="291" s="12" customFormat="1">
      <c r="B291" s="165"/>
      <c r="D291" s="161" t="s">
        <v>143</v>
      </c>
      <c r="E291" s="166" t="s">
        <v>3</v>
      </c>
      <c r="F291" s="167" t="s">
        <v>754</v>
      </c>
      <c r="H291" s="168">
        <v>26</v>
      </c>
      <c r="L291" s="165"/>
      <c r="M291" s="169"/>
      <c r="N291" s="170"/>
      <c r="O291" s="170"/>
      <c r="P291" s="170"/>
      <c r="Q291" s="170"/>
      <c r="R291" s="170"/>
      <c r="S291" s="170"/>
      <c r="T291" s="171"/>
      <c r="AT291" s="166" t="s">
        <v>143</v>
      </c>
      <c r="AU291" s="166" t="s">
        <v>84</v>
      </c>
      <c r="AV291" s="12" t="s">
        <v>84</v>
      </c>
      <c r="AW291" s="12" t="s">
        <v>36</v>
      </c>
      <c r="AX291" s="12" t="s">
        <v>82</v>
      </c>
      <c r="AY291" s="166" t="s">
        <v>127</v>
      </c>
    </row>
    <row r="292" s="1" customFormat="1" ht="16.5" customHeight="1">
      <c r="B292" s="148"/>
      <c r="C292" s="149" t="s">
        <v>525</v>
      </c>
      <c r="D292" s="149" t="s">
        <v>130</v>
      </c>
      <c r="E292" s="150" t="s">
        <v>755</v>
      </c>
      <c r="F292" s="151" t="s">
        <v>756</v>
      </c>
      <c r="G292" s="152" t="s">
        <v>160</v>
      </c>
      <c r="H292" s="153">
        <v>8</v>
      </c>
      <c r="I292" s="154">
        <v>268.19999999999999</v>
      </c>
      <c r="J292" s="154">
        <f>ROUND(I292*H292,2)</f>
        <v>2145.5999999999999</v>
      </c>
      <c r="K292" s="151" t="s">
        <v>3</v>
      </c>
      <c r="L292" s="31"/>
      <c r="M292" s="155" t="s">
        <v>3</v>
      </c>
      <c r="N292" s="156" t="s">
        <v>45</v>
      </c>
      <c r="O292" s="157">
        <v>0.312</v>
      </c>
      <c r="P292" s="157">
        <f>O292*H292</f>
        <v>2.496</v>
      </c>
      <c r="Q292" s="157">
        <v>0.00044999999999999999</v>
      </c>
      <c r="R292" s="157">
        <f>Q292*H292</f>
        <v>0.0035999999999999999</v>
      </c>
      <c r="S292" s="157">
        <v>0.00025000000000000001</v>
      </c>
      <c r="T292" s="158">
        <f>S292*H292</f>
        <v>0.002</v>
      </c>
      <c r="AR292" s="159" t="s">
        <v>135</v>
      </c>
      <c r="AT292" s="159" t="s">
        <v>130</v>
      </c>
      <c r="AU292" s="159" t="s">
        <v>84</v>
      </c>
      <c r="AY292" s="18" t="s">
        <v>127</v>
      </c>
      <c r="BE292" s="160">
        <f>IF(N292="základní",J292,0)</f>
        <v>2145.5999999999999</v>
      </c>
      <c r="BF292" s="160">
        <f>IF(N292="snížená",J292,0)</f>
        <v>0</v>
      </c>
      <c r="BG292" s="160">
        <f>IF(N292="zákl. přenesená",J292,0)</f>
        <v>0</v>
      </c>
      <c r="BH292" s="160">
        <f>IF(N292="sníž. přenesená",J292,0)</f>
        <v>0</v>
      </c>
      <c r="BI292" s="160">
        <f>IF(N292="nulová",J292,0)</f>
        <v>0</v>
      </c>
      <c r="BJ292" s="18" t="s">
        <v>82</v>
      </c>
      <c r="BK292" s="160">
        <f>ROUND(I292*H292,2)</f>
        <v>2145.5999999999999</v>
      </c>
      <c r="BL292" s="18" t="s">
        <v>135</v>
      </c>
      <c r="BM292" s="159" t="s">
        <v>757</v>
      </c>
    </row>
    <row r="293" s="1" customFormat="1">
      <c r="B293" s="31"/>
      <c r="D293" s="161" t="s">
        <v>137</v>
      </c>
      <c r="F293" s="162" t="s">
        <v>758</v>
      </c>
      <c r="L293" s="31"/>
      <c r="M293" s="163"/>
      <c r="N293" s="63"/>
      <c r="O293" s="63"/>
      <c r="P293" s="63"/>
      <c r="Q293" s="63"/>
      <c r="R293" s="63"/>
      <c r="S293" s="63"/>
      <c r="T293" s="64"/>
      <c r="AT293" s="18" t="s">
        <v>137</v>
      </c>
      <c r="AU293" s="18" t="s">
        <v>84</v>
      </c>
    </row>
    <row r="294" s="1" customFormat="1">
      <c r="B294" s="31"/>
      <c r="D294" s="161" t="s">
        <v>141</v>
      </c>
      <c r="F294" s="164" t="s">
        <v>759</v>
      </c>
      <c r="L294" s="31"/>
      <c r="M294" s="163"/>
      <c r="N294" s="63"/>
      <c r="O294" s="63"/>
      <c r="P294" s="63"/>
      <c r="Q294" s="63"/>
      <c r="R294" s="63"/>
      <c r="S294" s="63"/>
      <c r="T294" s="64"/>
      <c r="AT294" s="18" t="s">
        <v>141</v>
      </c>
      <c r="AU294" s="18" t="s">
        <v>84</v>
      </c>
    </row>
    <row r="295" s="12" customFormat="1">
      <c r="B295" s="165"/>
      <c r="D295" s="161" t="s">
        <v>143</v>
      </c>
      <c r="E295" s="166" t="s">
        <v>3</v>
      </c>
      <c r="F295" s="167" t="s">
        <v>760</v>
      </c>
      <c r="H295" s="168">
        <v>8</v>
      </c>
      <c r="L295" s="165"/>
      <c r="M295" s="169"/>
      <c r="N295" s="170"/>
      <c r="O295" s="170"/>
      <c r="P295" s="170"/>
      <c r="Q295" s="170"/>
      <c r="R295" s="170"/>
      <c r="S295" s="170"/>
      <c r="T295" s="171"/>
      <c r="AT295" s="166" t="s">
        <v>143</v>
      </c>
      <c r="AU295" s="166" t="s">
        <v>84</v>
      </c>
      <c r="AV295" s="12" t="s">
        <v>84</v>
      </c>
      <c r="AW295" s="12" t="s">
        <v>36</v>
      </c>
      <c r="AX295" s="12" t="s">
        <v>82</v>
      </c>
      <c r="AY295" s="166" t="s">
        <v>127</v>
      </c>
    </row>
    <row r="296" s="11" customFormat="1" ht="22.8" customHeight="1">
      <c r="B296" s="136"/>
      <c r="D296" s="137" t="s">
        <v>73</v>
      </c>
      <c r="E296" s="146" t="s">
        <v>550</v>
      </c>
      <c r="F296" s="146" t="s">
        <v>551</v>
      </c>
      <c r="J296" s="147">
        <f>BK296</f>
        <v>32332.689999999999</v>
      </c>
      <c r="L296" s="136"/>
      <c r="M296" s="140"/>
      <c r="N296" s="141"/>
      <c r="O296" s="141"/>
      <c r="P296" s="142">
        <f>SUM(P297:P305)</f>
        <v>28.536910200000001</v>
      </c>
      <c r="Q296" s="141"/>
      <c r="R296" s="142">
        <f>SUM(R297:R305)</f>
        <v>0</v>
      </c>
      <c r="S296" s="141"/>
      <c r="T296" s="143">
        <f>SUM(T297:T305)</f>
        <v>0</v>
      </c>
      <c r="AR296" s="137" t="s">
        <v>82</v>
      </c>
      <c r="AT296" s="144" t="s">
        <v>73</v>
      </c>
      <c r="AU296" s="144" t="s">
        <v>82</v>
      </c>
      <c r="AY296" s="137" t="s">
        <v>127</v>
      </c>
      <c r="BK296" s="145">
        <f>SUM(BK297:BK305)</f>
        <v>32332.689999999999</v>
      </c>
    </row>
    <row r="297" s="1" customFormat="1" ht="16.5" customHeight="1">
      <c r="B297" s="148"/>
      <c r="C297" s="149" t="s">
        <v>532</v>
      </c>
      <c r="D297" s="149" t="s">
        <v>130</v>
      </c>
      <c r="E297" s="150" t="s">
        <v>553</v>
      </c>
      <c r="F297" s="151" t="s">
        <v>554</v>
      </c>
      <c r="G297" s="152" t="s">
        <v>171</v>
      </c>
      <c r="H297" s="153">
        <v>0.025999999999999999</v>
      </c>
      <c r="I297" s="154">
        <v>105</v>
      </c>
      <c r="J297" s="154">
        <f>ROUND(I297*H297,2)</f>
        <v>2.73</v>
      </c>
      <c r="K297" s="151" t="s">
        <v>134</v>
      </c>
      <c r="L297" s="31"/>
      <c r="M297" s="155" t="s">
        <v>3</v>
      </c>
      <c r="N297" s="156" t="s">
        <v>45</v>
      </c>
      <c r="O297" s="157">
        <v>0.13600000000000001</v>
      </c>
      <c r="P297" s="157">
        <f>O297*H297</f>
        <v>0.0035360000000000001</v>
      </c>
      <c r="Q297" s="157">
        <v>0</v>
      </c>
      <c r="R297" s="157">
        <f>Q297*H297</f>
        <v>0</v>
      </c>
      <c r="S297" s="157">
        <v>0</v>
      </c>
      <c r="T297" s="158">
        <f>S297*H297</f>
        <v>0</v>
      </c>
      <c r="AR297" s="159" t="s">
        <v>135</v>
      </c>
      <c r="AT297" s="159" t="s">
        <v>130</v>
      </c>
      <c r="AU297" s="159" t="s">
        <v>84</v>
      </c>
      <c r="AY297" s="18" t="s">
        <v>127</v>
      </c>
      <c r="BE297" s="160">
        <f>IF(N297="základní",J297,0)</f>
        <v>2.73</v>
      </c>
      <c r="BF297" s="160">
        <f>IF(N297="snížená",J297,0)</f>
        <v>0</v>
      </c>
      <c r="BG297" s="160">
        <f>IF(N297="zákl. přenesená",J297,0)</f>
        <v>0</v>
      </c>
      <c r="BH297" s="160">
        <f>IF(N297="sníž. přenesená",J297,0)</f>
        <v>0</v>
      </c>
      <c r="BI297" s="160">
        <f>IF(N297="nulová",J297,0)</f>
        <v>0</v>
      </c>
      <c r="BJ297" s="18" t="s">
        <v>82</v>
      </c>
      <c r="BK297" s="160">
        <f>ROUND(I297*H297,2)</f>
        <v>2.73</v>
      </c>
      <c r="BL297" s="18" t="s">
        <v>135</v>
      </c>
      <c r="BM297" s="159" t="s">
        <v>761</v>
      </c>
    </row>
    <row r="298" s="1" customFormat="1">
      <c r="B298" s="31"/>
      <c r="D298" s="161" t="s">
        <v>137</v>
      </c>
      <c r="F298" s="162" t="s">
        <v>556</v>
      </c>
      <c r="L298" s="31"/>
      <c r="M298" s="163"/>
      <c r="N298" s="63"/>
      <c r="O298" s="63"/>
      <c r="P298" s="63"/>
      <c r="Q298" s="63"/>
      <c r="R298" s="63"/>
      <c r="S298" s="63"/>
      <c r="T298" s="64"/>
      <c r="AT298" s="18" t="s">
        <v>137</v>
      </c>
      <c r="AU298" s="18" t="s">
        <v>84</v>
      </c>
    </row>
    <row r="299" s="1" customFormat="1">
      <c r="B299" s="31"/>
      <c r="D299" s="161" t="s">
        <v>139</v>
      </c>
      <c r="F299" s="164" t="s">
        <v>557</v>
      </c>
      <c r="L299" s="31"/>
      <c r="M299" s="163"/>
      <c r="N299" s="63"/>
      <c r="O299" s="63"/>
      <c r="P299" s="63"/>
      <c r="Q299" s="63"/>
      <c r="R299" s="63"/>
      <c r="S299" s="63"/>
      <c r="T299" s="64"/>
      <c r="AT299" s="18" t="s">
        <v>139</v>
      </c>
      <c r="AU299" s="18" t="s">
        <v>84</v>
      </c>
    </row>
    <row r="300" s="12" customFormat="1">
      <c r="B300" s="165"/>
      <c r="D300" s="161" t="s">
        <v>143</v>
      </c>
      <c r="E300" s="166" t="s">
        <v>3</v>
      </c>
      <c r="F300" s="167" t="s">
        <v>762</v>
      </c>
      <c r="H300" s="168">
        <v>0.025999999999999999</v>
      </c>
      <c r="L300" s="165"/>
      <c r="M300" s="169"/>
      <c r="N300" s="170"/>
      <c r="O300" s="170"/>
      <c r="P300" s="170"/>
      <c r="Q300" s="170"/>
      <c r="R300" s="170"/>
      <c r="S300" s="170"/>
      <c r="T300" s="171"/>
      <c r="AT300" s="166" t="s">
        <v>143</v>
      </c>
      <c r="AU300" s="166" t="s">
        <v>84</v>
      </c>
      <c r="AV300" s="12" t="s">
        <v>84</v>
      </c>
      <c r="AW300" s="12" t="s">
        <v>36</v>
      </c>
      <c r="AX300" s="12" t="s">
        <v>82</v>
      </c>
      <c r="AY300" s="166" t="s">
        <v>127</v>
      </c>
    </row>
    <row r="301" s="1" customFormat="1" ht="16.5" customHeight="1">
      <c r="B301" s="148"/>
      <c r="C301" s="149" t="s">
        <v>538</v>
      </c>
      <c r="D301" s="149" t="s">
        <v>130</v>
      </c>
      <c r="E301" s="150" t="s">
        <v>560</v>
      </c>
      <c r="F301" s="151" t="s">
        <v>561</v>
      </c>
      <c r="G301" s="152" t="s">
        <v>171</v>
      </c>
      <c r="H301" s="153">
        <v>47.186</v>
      </c>
      <c r="I301" s="154">
        <v>685.15999999999997</v>
      </c>
      <c r="J301" s="154">
        <f>ROUND(I301*H301,2)</f>
        <v>32329.959999999999</v>
      </c>
      <c r="K301" s="151" t="s">
        <v>3</v>
      </c>
      <c r="L301" s="31"/>
      <c r="M301" s="155" t="s">
        <v>3</v>
      </c>
      <c r="N301" s="156" t="s">
        <v>45</v>
      </c>
      <c r="O301" s="157">
        <v>0.60470000000000002</v>
      </c>
      <c r="P301" s="157">
        <f>O301*H301</f>
        <v>28.533374200000001</v>
      </c>
      <c r="Q301" s="157">
        <v>0</v>
      </c>
      <c r="R301" s="157">
        <f>Q301*H301</f>
        <v>0</v>
      </c>
      <c r="S301" s="157">
        <v>0</v>
      </c>
      <c r="T301" s="158">
        <f>S301*H301</f>
        <v>0</v>
      </c>
      <c r="AR301" s="159" t="s">
        <v>135</v>
      </c>
      <c r="AT301" s="159" t="s">
        <v>130</v>
      </c>
      <c r="AU301" s="159" t="s">
        <v>84</v>
      </c>
      <c r="AY301" s="18" t="s">
        <v>127</v>
      </c>
      <c r="BE301" s="160">
        <f>IF(N301="základní",J301,0)</f>
        <v>32329.959999999999</v>
      </c>
      <c r="BF301" s="160">
        <f>IF(N301="snížená",J301,0)</f>
        <v>0</v>
      </c>
      <c r="BG301" s="160">
        <f>IF(N301="zákl. přenesená",J301,0)</f>
        <v>0</v>
      </c>
      <c r="BH301" s="160">
        <f>IF(N301="sníž. přenesená",J301,0)</f>
        <v>0</v>
      </c>
      <c r="BI301" s="160">
        <f>IF(N301="nulová",J301,0)</f>
        <v>0</v>
      </c>
      <c r="BJ301" s="18" t="s">
        <v>82</v>
      </c>
      <c r="BK301" s="160">
        <f>ROUND(I301*H301,2)</f>
        <v>32329.959999999999</v>
      </c>
      <c r="BL301" s="18" t="s">
        <v>135</v>
      </c>
      <c r="BM301" s="159" t="s">
        <v>763</v>
      </c>
    </row>
    <row r="302" s="1" customFormat="1">
      <c r="B302" s="31"/>
      <c r="D302" s="161" t="s">
        <v>137</v>
      </c>
      <c r="F302" s="162" t="s">
        <v>561</v>
      </c>
      <c r="L302" s="31"/>
      <c r="M302" s="163"/>
      <c r="N302" s="63"/>
      <c r="O302" s="63"/>
      <c r="P302" s="63"/>
      <c r="Q302" s="63"/>
      <c r="R302" s="63"/>
      <c r="S302" s="63"/>
      <c r="T302" s="64"/>
      <c r="AT302" s="18" t="s">
        <v>137</v>
      </c>
      <c r="AU302" s="18" t="s">
        <v>84</v>
      </c>
    </row>
    <row r="303" s="12" customFormat="1">
      <c r="B303" s="165"/>
      <c r="D303" s="161" t="s">
        <v>143</v>
      </c>
      <c r="E303" s="166" t="s">
        <v>3</v>
      </c>
      <c r="F303" s="167" t="s">
        <v>764</v>
      </c>
      <c r="H303" s="168">
        <v>47.159999999999997</v>
      </c>
      <c r="L303" s="165"/>
      <c r="M303" s="169"/>
      <c r="N303" s="170"/>
      <c r="O303" s="170"/>
      <c r="P303" s="170"/>
      <c r="Q303" s="170"/>
      <c r="R303" s="170"/>
      <c r="S303" s="170"/>
      <c r="T303" s="171"/>
      <c r="AT303" s="166" t="s">
        <v>143</v>
      </c>
      <c r="AU303" s="166" t="s">
        <v>84</v>
      </c>
      <c r="AV303" s="12" t="s">
        <v>84</v>
      </c>
      <c r="AW303" s="12" t="s">
        <v>36</v>
      </c>
      <c r="AX303" s="12" t="s">
        <v>74</v>
      </c>
      <c r="AY303" s="166" t="s">
        <v>127</v>
      </c>
    </row>
    <row r="304" s="12" customFormat="1">
      <c r="B304" s="165"/>
      <c r="D304" s="161" t="s">
        <v>143</v>
      </c>
      <c r="E304" s="166" t="s">
        <v>3</v>
      </c>
      <c r="F304" s="167" t="s">
        <v>762</v>
      </c>
      <c r="H304" s="168">
        <v>0.025999999999999999</v>
      </c>
      <c r="L304" s="165"/>
      <c r="M304" s="169"/>
      <c r="N304" s="170"/>
      <c r="O304" s="170"/>
      <c r="P304" s="170"/>
      <c r="Q304" s="170"/>
      <c r="R304" s="170"/>
      <c r="S304" s="170"/>
      <c r="T304" s="171"/>
      <c r="AT304" s="166" t="s">
        <v>143</v>
      </c>
      <c r="AU304" s="166" t="s">
        <v>84</v>
      </c>
      <c r="AV304" s="12" t="s">
        <v>84</v>
      </c>
      <c r="AW304" s="12" t="s">
        <v>36</v>
      </c>
      <c r="AX304" s="12" t="s">
        <v>74</v>
      </c>
      <c r="AY304" s="166" t="s">
        <v>127</v>
      </c>
    </row>
    <row r="305" s="13" customFormat="1">
      <c r="B305" s="181"/>
      <c r="D305" s="161" t="s">
        <v>143</v>
      </c>
      <c r="E305" s="182" t="s">
        <v>3</v>
      </c>
      <c r="F305" s="183" t="s">
        <v>206</v>
      </c>
      <c r="H305" s="184">
        <v>47.186</v>
      </c>
      <c r="L305" s="181"/>
      <c r="M305" s="185"/>
      <c r="N305" s="186"/>
      <c r="O305" s="186"/>
      <c r="P305" s="186"/>
      <c r="Q305" s="186"/>
      <c r="R305" s="186"/>
      <c r="S305" s="186"/>
      <c r="T305" s="187"/>
      <c r="AT305" s="182" t="s">
        <v>143</v>
      </c>
      <c r="AU305" s="182" t="s">
        <v>84</v>
      </c>
      <c r="AV305" s="13" t="s">
        <v>135</v>
      </c>
      <c r="AW305" s="13" t="s">
        <v>36</v>
      </c>
      <c r="AX305" s="13" t="s">
        <v>82</v>
      </c>
      <c r="AY305" s="182" t="s">
        <v>127</v>
      </c>
    </row>
    <row r="306" s="11" customFormat="1" ht="22.8" customHeight="1">
      <c r="B306" s="136"/>
      <c r="D306" s="137" t="s">
        <v>73</v>
      </c>
      <c r="E306" s="146" t="s">
        <v>166</v>
      </c>
      <c r="F306" s="146" t="s">
        <v>167</v>
      </c>
      <c r="J306" s="147">
        <f>BK306</f>
        <v>23185.009999999998</v>
      </c>
      <c r="L306" s="136"/>
      <c r="M306" s="140"/>
      <c r="N306" s="141"/>
      <c r="O306" s="141"/>
      <c r="P306" s="142">
        <f>SUM(P307:P309)</f>
        <v>28.810782000000003</v>
      </c>
      <c r="Q306" s="141"/>
      <c r="R306" s="142">
        <f>SUM(R307:R309)</f>
        <v>0</v>
      </c>
      <c r="S306" s="141"/>
      <c r="T306" s="143">
        <f>SUM(T307:T309)</f>
        <v>0</v>
      </c>
      <c r="AR306" s="137" t="s">
        <v>82</v>
      </c>
      <c r="AT306" s="144" t="s">
        <v>73</v>
      </c>
      <c r="AU306" s="144" t="s">
        <v>82</v>
      </c>
      <c r="AY306" s="137" t="s">
        <v>127</v>
      </c>
      <c r="BK306" s="145">
        <f>SUM(BK307:BK309)</f>
        <v>23185.009999999998</v>
      </c>
    </row>
    <row r="307" s="1" customFormat="1" ht="16.5" customHeight="1">
      <c r="B307" s="148"/>
      <c r="C307" s="149" t="s">
        <v>543</v>
      </c>
      <c r="D307" s="149" t="s">
        <v>130</v>
      </c>
      <c r="E307" s="150" t="s">
        <v>169</v>
      </c>
      <c r="F307" s="151" t="s">
        <v>170</v>
      </c>
      <c r="G307" s="152" t="s">
        <v>171</v>
      </c>
      <c r="H307" s="153">
        <v>85.239000000000004</v>
      </c>
      <c r="I307" s="154">
        <v>272</v>
      </c>
      <c r="J307" s="154">
        <f>ROUND(I307*H307,2)</f>
        <v>23185.009999999998</v>
      </c>
      <c r="K307" s="151" t="s">
        <v>134</v>
      </c>
      <c r="L307" s="31"/>
      <c r="M307" s="155" t="s">
        <v>3</v>
      </c>
      <c r="N307" s="156" t="s">
        <v>45</v>
      </c>
      <c r="O307" s="157">
        <v>0.33800000000000002</v>
      </c>
      <c r="P307" s="157">
        <f>O307*H307</f>
        <v>28.810782000000003</v>
      </c>
      <c r="Q307" s="157">
        <v>0</v>
      </c>
      <c r="R307" s="157">
        <f>Q307*H307</f>
        <v>0</v>
      </c>
      <c r="S307" s="157">
        <v>0</v>
      </c>
      <c r="T307" s="158">
        <f>S307*H307</f>
        <v>0</v>
      </c>
      <c r="AR307" s="159" t="s">
        <v>135</v>
      </c>
      <c r="AT307" s="159" t="s">
        <v>130</v>
      </c>
      <c r="AU307" s="159" t="s">
        <v>84</v>
      </c>
      <c r="AY307" s="18" t="s">
        <v>127</v>
      </c>
      <c r="BE307" s="160">
        <f>IF(N307="základní",J307,0)</f>
        <v>23185.009999999998</v>
      </c>
      <c r="BF307" s="160">
        <f>IF(N307="snížená",J307,0)</f>
        <v>0</v>
      </c>
      <c r="BG307" s="160">
        <f>IF(N307="zákl. přenesená",J307,0)</f>
        <v>0</v>
      </c>
      <c r="BH307" s="160">
        <f>IF(N307="sníž. přenesená",J307,0)</f>
        <v>0</v>
      </c>
      <c r="BI307" s="160">
        <f>IF(N307="nulová",J307,0)</f>
        <v>0</v>
      </c>
      <c r="BJ307" s="18" t="s">
        <v>82</v>
      </c>
      <c r="BK307" s="160">
        <f>ROUND(I307*H307,2)</f>
        <v>23185.009999999998</v>
      </c>
      <c r="BL307" s="18" t="s">
        <v>135</v>
      </c>
      <c r="BM307" s="159" t="s">
        <v>765</v>
      </c>
    </row>
    <row r="308" s="1" customFormat="1">
      <c r="B308" s="31"/>
      <c r="D308" s="161" t="s">
        <v>137</v>
      </c>
      <c r="F308" s="162" t="s">
        <v>173</v>
      </c>
      <c r="L308" s="31"/>
      <c r="M308" s="163"/>
      <c r="N308" s="63"/>
      <c r="O308" s="63"/>
      <c r="P308" s="63"/>
      <c r="Q308" s="63"/>
      <c r="R308" s="63"/>
      <c r="S308" s="63"/>
      <c r="T308" s="64"/>
      <c r="AT308" s="18" t="s">
        <v>137</v>
      </c>
      <c r="AU308" s="18" t="s">
        <v>84</v>
      </c>
    </row>
    <row r="309" s="1" customFormat="1">
      <c r="B309" s="31"/>
      <c r="D309" s="161" t="s">
        <v>139</v>
      </c>
      <c r="F309" s="164" t="s">
        <v>174</v>
      </c>
      <c r="L309" s="31"/>
      <c r="M309" s="163"/>
      <c r="N309" s="63"/>
      <c r="O309" s="63"/>
      <c r="P309" s="63"/>
      <c r="Q309" s="63"/>
      <c r="R309" s="63"/>
      <c r="S309" s="63"/>
      <c r="T309" s="64"/>
      <c r="AT309" s="18" t="s">
        <v>139</v>
      </c>
      <c r="AU309" s="18" t="s">
        <v>84</v>
      </c>
    </row>
    <row r="310" s="11" customFormat="1" ht="25.92" customHeight="1">
      <c r="B310" s="136"/>
      <c r="D310" s="137" t="s">
        <v>73</v>
      </c>
      <c r="E310" s="138" t="s">
        <v>175</v>
      </c>
      <c r="F310" s="138" t="s">
        <v>176</v>
      </c>
      <c r="J310" s="139">
        <f>BK310</f>
        <v>6197.2600000000002</v>
      </c>
      <c r="L310" s="136"/>
      <c r="M310" s="140"/>
      <c r="N310" s="141"/>
      <c r="O310" s="141"/>
      <c r="P310" s="142">
        <f>P311</f>
        <v>4.5189600000000008</v>
      </c>
      <c r="Q310" s="141"/>
      <c r="R310" s="142">
        <f>R311</f>
        <v>0.033947599999999994</v>
      </c>
      <c r="S310" s="141"/>
      <c r="T310" s="143">
        <f>T311</f>
        <v>0</v>
      </c>
      <c r="AR310" s="137" t="s">
        <v>84</v>
      </c>
      <c r="AT310" s="144" t="s">
        <v>73</v>
      </c>
      <c r="AU310" s="144" t="s">
        <v>74</v>
      </c>
      <c r="AY310" s="137" t="s">
        <v>127</v>
      </c>
      <c r="BK310" s="145">
        <f>BK311</f>
        <v>6197.2600000000002</v>
      </c>
    </row>
    <row r="311" s="11" customFormat="1" ht="22.8" customHeight="1">
      <c r="B311" s="136"/>
      <c r="D311" s="137" t="s">
        <v>73</v>
      </c>
      <c r="E311" s="146" t="s">
        <v>177</v>
      </c>
      <c r="F311" s="146" t="s">
        <v>178</v>
      </c>
      <c r="J311" s="147">
        <f>BK311</f>
        <v>6197.2600000000002</v>
      </c>
      <c r="L311" s="136"/>
      <c r="M311" s="140"/>
      <c r="N311" s="141"/>
      <c r="O311" s="141"/>
      <c r="P311" s="142">
        <f>SUM(P312:P334)</f>
        <v>4.5189600000000008</v>
      </c>
      <c r="Q311" s="141"/>
      <c r="R311" s="142">
        <f>SUM(R312:R334)</f>
        <v>0.033947599999999994</v>
      </c>
      <c r="S311" s="141"/>
      <c r="T311" s="143">
        <f>SUM(T312:T334)</f>
        <v>0</v>
      </c>
      <c r="AR311" s="137" t="s">
        <v>84</v>
      </c>
      <c r="AT311" s="144" t="s">
        <v>73</v>
      </c>
      <c r="AU311" s="144" t="s">
        <v>82</v>
      </c>
      <c r="AY311" s="137" t="s">
        <v>127</v>
      </c>
      <c r="BK311" s="145">
        <f>SUM(BK312:BK334)</f>
        <v>6197.2600000000002</v>
      </c>
    </row>
    <row r="312" s="1" customFormat="1" ht="16.5" customHeight="1">
      <c r="B312" s="148"/>
      <c r="C312" s="149" t="s">
        <v>552</v>
      </c>
      <c r="D312" s="149" t="s">
        <v>130</v>
      </c>
      <c r="E312" s="150" t="s">
        <v>574</v>
      </c>
      <c r="F312" s="151" t="s">
        <v>575</v>
      </c>
      <c r="G312" s="152" t="s">
        <v>215</v>
      </c>
      <c r="H312" s="153">
        <v>2</v>
      </c>
      <c r="I312" s="154">
        <v>208</v>
      </c>
      <c r="J312" s="154">
        <f>ROUND(I312*H312,2)</f>
        <v>416</v>
      </c>
      <c r="K312" s="151" t="s">
        <v>134</v>
      </c>
      <c r="L312" s="31"/>
      <c r="M312" s="155" t="s">
        <v>3</v>
      </c>
      <c r="N312" s="156" t="s">
        <v>45</v>
      </c>
      <c r="O312" s="157">
        <v>0.45600000000000002</v>
      </c>
      <c r="P312" s="157">
        <f>O312*H312</f>
        <v>0.91200000000000003</v>
      </c>
      <c r="Q312" s="157">
        <v>6.0000000000000002E-05</v>
      </c>
      <c r="R312" s="157">
        <f>Q312*H312</f>
        <v>0.00012</v>
      </c>
      <c r="S312" s="157">
        <v>0</v>
      </c>
      <c r="T312" s="158">
        <f>S312*H312</f>
        <v>0</v>
      </c>
      <c r="AR312" s="159" t="s">
        <v>183</v>
      </c>
      <c r="AT312" s="159" t="s">
        <v>130</v>
      </c>
      <c r="AU312" s="159" t="s">
        <v>84</v>
      </c>
      <c r="AY312" s="18" t="s">
        <v>127</v>
      </c>
      <c r="BE312" s="160">
        <f>IF(N312="základní",J312,0)</f>
        <v>416</v>
      </c>
      <c r="BF312" s="160">
        <f>IF(N312="snížená",J312,0)</f>
        <v>0</v>
      </c>
      <c r="BG312" s="160">
        <f>IF(N312="zákl. přenesená",J312,0)</f>
        <v>0</v>
      </c>
      <c r="BH312" s="160">
        <f>IF(N312="sníž. přenesená",J312,0)</f>
        <v>0</v>
      </c>
      <c r="BI312" s="160">
        <f>IF(N312="nulová",J312,0)</f>
        <v>0</v>
      </c>
      <c r="BJ312" s="18" t="s">
        <v>82</v>
      </c>
      <c r="BK312" s="160">
        <f>ROUND(I312*H312,2)</f>
        <v>416</v>
      </c>
      <c r="BL312" s="18" t="s">
        <v>183</v>
      </c>
      <c r="BM312" s="159" t="s">
        <v>766</v>
      </c>
    </row>
    <row r="313" s="1" customFormat="1">
      <c r="B313" s="31"/>
      <c r="D313" s="161" t="s">
        <v>137</v>
      </c>
      <c r="F313" s="162" t="s">
        <v>577</v>
      </c>
      <c r="L313" s="31"/>
      <c r="M313" s="163"/>
      <c r="N313" s="63"/>
      <c r="O313" s="63"/>
      <c r="P313" s="63"/>
      <c r="Q313" s="63"/>
      <c r="R313" s="63"/>
      <c r="S313" s="63"/>
      <c r="T313" s="64"/>
      <c r="AT313" s="18" t="s">
        <v>137</v>
      </c>
      <c r="AU313" s="18" t="s">
        <v>84</v>
      </c>
    </row>
    <row r="314" s="1" customFormat="1">
      <c r="B314" s="31"/>
      <c r="D314" s="161" t="s">
        <v>139</v>
      </c>
      <c r="F314" s="164" t="s">
        <v>578</v>
      </c>
      <c r="L314" s="31"/>
      <c r="M314" s="163"/>
      <c r="N314" s="63"/>
      <c r="O314" s="63"/>
      <c r="P314" s="63"/>
      <c r="Q314" s="63"/>
      <c r="R314" s="63"/>
      <c r="S314" s="63"/>
      <c r="T314" s="64"/>
      <c r="AT314" s="18" t="s">
        <v>139</v>
      </c>
      <c r="AU314" s="18" t="s">
        <v>84</v>
      </c>
    </row>
    <row r="315" s="1" customFormat="1">
      <c r="B315" s="31"/>
      <c r="D315" s="161" t="s">
        <v>141</v>
      </c>
      <c r="F315" s="164" t="s">
        <v>767</v>
      </c>
      <c r="L315" s="31"/>
      <c r="M315" s="163"/>
      <c r="N315" s="63"/>
      <c r="O315" s="63"/>
      <c r="P315" s="63"/>
      <c r="Q315" s="63"/>
      <c r="R315" s="63"/>
      <c r="S315" s="63"/>
      <c r="T315" s="64"/>
      <c r="AT315" s="18" t="s">
        <v>141</v>
      </c>
      <c r="AU315" s="18" t="s">
        <v>84</v>
      </c>
    </row>
    <row r="316" s="12" customFormat="1">
      <c r="B316" s="165"/>
      <c r="D316" s="161" t="s">
        <v>143</v>
      </c>
      <c r="E316" s="166" t="s">
        <v>3</v>
      </c>
      <c r="F316" s="167" t="s">
        <v>768</v>
      </c>
      <c r="H316" s="168">
        <v>2</v>
      </c>
      <c r="L316" s="165"/>
      <c r="M316" s="169"/>
      <c r="N316" s="170"/>
      <c r="O316" s="170"/>
      <c r="P316" s="170"/>
      <c r="Q316" s="170"/>
      <c r="R316" s="170"/>
      <c r="S316" s="170"/>
      <c r="T316" s="171"/>
      <c r="AT316" s="166" t="s">
        <v>143</v>
      </c>
      <c r="AU316" s="166" t="s">
        <v>84</v>
      </c>
      <c r="AV316" s="12" t="s">
        <v>84</v>
      </c>
      <c r="AW316" s="12" t="s">
        <v>36</v>
      </c>
      <c r="AX316" s="12" t="s">
        <v>82</v>
      </c>
      <c r="AY316" s="166" t="s">
        <v>127</v>
      </c>
    </row>
    <row r="317" s="1" customFormat="1" ht="24" customHeight="1">
      <c r="B317" s="148"/>
      <c r="C317" s="172" t="s">
        <v>559</v>
      </c>
      <c r="D317" s="172" t="s">
        <v>190</v>
      </c>
      <c r="E317" s="173" t="s">
        <v>769</v>
      </c>
      <c r="F317" s="174" t="s">
        <v>583</v>
      </c>
      <c r="G317" s="175" t="s">
        <v>215</v>
      </c>
      <c r="H317" s="176">
        <v>2</v>
      </c>
      <c r="I317" s="177">
        <v>1959</v>
      </c>
      <c r="J317" s="177">
        <f>ROUND(I317*H317,2)</f>
        <v>3918</v>
      </c>
      <c r="K317" s="174" t="s">
        <v>3</v>
      </c>
      <c r="L317" s="178"/>
      <c r="M317" s="179" t="s">
        <v>3</v>
      </c>
      <c r="N317" s="180" t="s">
        <v>45</v>
      </c>
      <c r="O317" s="157">
        <v>0</v>
      </c>
      <c r="P317" s="157">
        <f>O317*H317</f>
        <v>0</v>
      </c>
      <c r="Q317" s="157">
        <v>0.0098700000000000003</v>
      </c>
      <c r="R317" s="157">
        <f>Q317*H317</f>
        <v>0.019740000000000001</v>
      </c>
      <c r="S317" s="157">
        <v>0</v>
      </c>
      <c r="T317" s="158">
        <f>S317*H317</f>
        <v>0</v>
      </c>
      <c r="AR317" s="159" t="s">
        <v>436</v>
      </c>
      <c r="AT317" s="159" t="s">
        <v>190</v>
      </c>
      <c r="AU317" s="159" t="s">
        <v>84</v>
      </c>
      <c r="AY317" s="18" t="s">
        <v>127</v>
      </c>
      <c r="BE317" s="160">
        <f>IF(N317="základní",J317,0)</f>
        <v>3918</v>
      </c>
      <c r="BF317" s="160">
        <f>IF(N317="snížená",J317,0)</f>
        <v>0</v>
      </c>
      <c r="BG317" s="160">
        <f>IF(N317="zákl. přenesená",J317,0)</f>
        <v>0</v>
      </c>
      <c r="BH317" s="160">
        <f>IF(N317="sníž. přenesená",J317,0)</f>
        <v>0</v>
      </c>
      <c r="BI317" s="160">
        <f>IF(N317="nulová",J317,0)</f>
        <v>0</v>
      </c>
      <c r="BJ317" s="18" t="s">
        <v>82</v>
      </c>
      <c r="BK317" s="160">
        <f>ROUND(I317*H317,2)</f>
        <v>3918</v>
      </c>
      <c r="BL317" s="18" t="s">
        <v>183</v>
      </c>
      <c r="BM317" s="159" t="s">
        <v>770</v>
      </c>
    </row>
    <row r="318" s="1" customFormat="1">
      <c r="B318" s="31"/>
      <c r="D318" s="161" t="s">
        <v>137</v>
      </c>
      <c r="F318" s="162" t="s">
        <v>585</v>
      </c>
      <c r="L318" s="31"/>
      <c r="M318" s="163"/>
      <c r="N318" s="63"/>
      <c r="O318" s="63"/>
      <c r="P318" s="63"/>
      <c r="Q318" s="63"/>
      <c r="R318" s="63"/>
      <c r="S318" s="63"/>
      <c r="T318" s="64"/>
      <c r="AT318" s="18" t="s">
        <v>137</v>
      </c>
      <c r="AU318" s="18" t="s">
        <v>84</v>
      </c>
    </row>
    <row r="319" s="1" customFormat="1">
      <c r="B319" s="31"/>
      <c r="D319" s="161" t="s">
        <v>141</v>
      </c>
      <c r="F319" s="164" t="s">
        <v>586</v>
      </c>
      <c r="L319" s="31"/>
      <c r="M319" s="163"/>
      <c r="N319" s="63"/>
      <c r="O319" s="63"/>
      <c r="P319" s="63"/>
      <c r="Q319" s="63"/>
      <c r="R319" s="63"/>
      <c r="S319" s="63"/>
      <c r="T319" s="64"/>
      <c r="AT319" s="18" t="s">
        <v>141</v>
      </c>
      <c r="AU319" s="18" t="s">
        <v>84</v>
      </c>
    </row>
    <row r="320" s="1" customFormat="1" ht="16.5" customHeight="1">
      <c r="B320" s="148"/>
      <c r="C320" s="149" t="s">
        <v>566</v>
      </c>
      <c r="D320" s="149" t="s">
        <v>130</v>
      </c>
      <c r="E320" s="150" t="s">
        <v>199</v>
      </c>
      <c r="F320" s="151" t="s">
        <v>200</v>
      </c>
      <c r="G320" s="152" t="s">
        <v>182</v>
      </c>
      <c r="H320" s="153">
        <v>13.560000000000001</v>
      </c>
      <c r="I320" s="154">
        <v>119</v>
      </c>
      <c r="J320" s="154">
        <f>ROUND(I320*H320,2)</f>
        <v>1613.6400000000001</v>
      </c>
      <c r="K320" s="151" t="s">
        <v>134</v>
      </c>
      <c r="L320" s="31"/>
      <c r="M320" s="155" t="s">
        <v>3</v>
      </c>
      <c r="N320" s="156" t="s">
        <v>45</v>
      </c>
      <c r="O320" s="157">
        <v>0.26600000000000001</v>
      </c>
      <c r="P320" s="157">
        <f>O320*H320</f>
        <v>3.6069600000000004</v>
      </c>
      <c r="Q320" s="157">
        <v>6.9999999999999994E-05</v>
      </c>
      <c r="R320" s="157">
        <f>Q320*H320</f>
        <v>0.00094919999999999998</v>
      </c>
      <c r="S320" s="157">
        <v>0</v>
      </c>
      <c r="T320" s="158">
        <f>S320*H320</f>
        <v>0</v>
      </c>
      <c r="AR320" s="159" t="s">
        <v>183</v>
      </c>
      <c r="AT320" s="159" t="s">
        <v>130</v>
      </c>
      <c r="AU320" s="159" t="s">
        <v>84</v>
      </c>
      <c r="AY320" s="18" t="s">
        <v>127</v>
      </c>
      <c r="BE320" s="160">
        <f>IF(N320="základní",J320,0)</f>
        <v>1613.6400000000001</v>
      </c>
      <c r="BF320" s="160">
        <f>IF(N320="snížená",J320,0)</f>
        <v>0</v>
      </c>
      <c r="BG320" s="160">
        <f>IF(N320="zákl. přenesená",J320,0)</f>
        <v>0</v>
      </c>
      <c r="BH320" s="160">
        <f>IF(N320="sníž. přenesená",J320,0)</f>
        <v>0</v>
      </c>
      <c r="BI320" s="160">
        <f>IF(N320="nulová",J320,0)</f>
        <v>0</v>
      </c>
      <c r="BJ320" s="18" t="s">
        <v>82</v>
      </c>
      <c r="BK320" s="160">
        <f>ROUND(I320*H320,2)</f>
        <v>1613.6400000000001</v>
      </c>
      <c r="BL320" s="18" t="s">
        <v>183</v>
      </c>
      <c r="BM320" s="159" t="s">
        <v>771</v>
      </c>
    </row>
    <row r="321" s="1" customFormat="1">
      <c r="B321" s="31"/>
      <c r="D321" s="161" t="s">
        <v>137</v>
      </c>
      <c r="F321" s="162" t="s">
        <v>202</v>
      </c>
      <c r="L321" s="31"/>
      <c r="M321" s="163"/>
      <c r="N321" s="63"/>
      <c r="O321" s="63"/>
      <c r="P321" s="63"/>
      <c r="Q321" s="63"/>
      <c r="R321" s="63"/>
      <c r="S321" s="63"/>
      <c r="T321" s="64"/>
      <c r="AT321" s="18" t="s">
        <v>137</v>
      </c>
      <c r="AU321" s="18" t="s">
        <v>84</v>
      </c>
    </row>
    <row r="322" s="1" customFormat="1">
      <c r="B322" s="31"/>
      <c r="D322" s="161" t="s">
        <v>139</v>
      </c>
      <c r="F322" s="164" t="s">
        <v>186</v>
      </c>
      <c r="L322" s="31"/>
      <c r="M322" s="163"/>
      <c r="N322" s="63"/>
      <c r="O322" s="63"/>
      <c r="P322" s="63"/>
      <c r="Q322" s="63"/>
      <c r="R322" s="63"/>
      <c r="S322" s="63"/>
      <c r="T322" s="64"/>
      <c r="AT322" s="18" t="s">
        <v>139</v>
      </c>
      <c r="AU322" s="18" t="s">
        <v>84</v>
      </c>
    </row>
    <row r="323" s="1" customFormat="1">
      <c r="B323" s="31"/>
      <c r="D323" s="161" t="s">
        <v>141</v>
      </c>
      <c r="F323" s="164" t="s">
        <v>772</v>
      </c>
      <c r="L323" s="31"/>
      <c r="M323" s="163"/>
      <c r="N323" s="63"/>
      <c r="O323" s="63"/>
      <c r="P323" s="63"/>
      <c r="Q323" s="63"/>
      <c r="R323" s="63"/>
      <c r="S323" s="63"/>
      <c r="T323" s="64"/>
      <c r="AT323" s="18" t="s">
        <v>141</v>
      </c>
      <c r="AU323" s="18" t="s">
        <v>84</v>
      </c>
    </row>
    <row r="324" s="12" customFormat="1">
      <c r="B324" s="165"/>
      <c r="D324" s="161" t="s">
        <v>143</v>
      </c>
      <c r="E324" s="166" t="s">
        <v>3</v>
      </c>
      <c r="F324" s="167" t="s">
        <v>773</v>
      </c>
      <c r="H324" s="168">
        <v>12.560000000000001</v>
      </c>
      <c r="L324" s="165"/>
      <c r="M324" s="169"/>
      <c r="N324" s="170"/>
      <c r="O324" s="170"/>
      <c r="P324" s="170"/>
      <c r="Q324" s="170"/>
      <c r="R324" s="170"/>
      <c r="S324" s="170"/>
      <c r="T324" s="171"/>
      <c r="AT324" s="166" t="s">
        <v>143</v>
      </c>
      <c r="AU324" s="166" t="s">
        <v>84</v>
      </c>
      <c r="AV324" s="12" t="s">
        <v>84</v>
      </c>
      <c r="AW324" s="12" t="s">
        <v>36</v>
      </c>
      <c r="AX324" s="12" t="s">
        <v>74</v>
      </c>
      <c r="AY324" s="166" t="s">
        <v>127</v>
      </c>
    </row>
    <row r="325" s="12" customFormat="1">
      <c r="B325" s="165"/>
      <c r="D325" s="161" t="s">
        <v>143</v>
      </c>
      <c r="E325" s="166" t="s">
        <v>3</v>
      </c>
      <c r="F325" s="167" t="s">
        <v>598</v>
      </c>
      <c r="H325" s="168">
        <v>1</v>
      </c>
      <c r="L325" s="165"/>
      <c r="M325" s="169"/>
      <c r="N325" s="170"/>
      <c r="O325" s="170"/>
      <c r="P325" s="170"/>
      <c r="Q325" s="170"/>
      <c r="R325" s="170"/>
      <c r="S325" s="170"/>
      <c r="T325" s="171"/>
      <c r="AT325" s="166" t="s">
        <v>143</v>
      </c>
      <c r="AU325" s="166" t="s">
        <v>84</v>
      </c>
      <c r="AV325" s="12" t="s">
        <v>84</v>
      </c>
      <c r="AW325" s="12" t="s">
        <v>36</v>
      </c>
      <c r="AX325" s="12" t="s">
        <v>74</v>
      </c>
      <c r="AY325" s="166" t="s">
        <v>127</v>
      </c>
    </row>
    <row r="326" s="13" customFormat="1">
      <c r="B326" s="181"/>
      <c r="D326" s="161" t="s">
        <v>143</v>
      </c>
      <c r="E326" s="182" t="s">
        <v>3</v>
      </c>
      <c r="F326" s="183" t="s">
        <v>206</v>
      </c>
      <c r="H326" s="184">
        <v>13.560000000000001</v>
      </c>
      <c r="L326" s="181"/>
      <c r="M326" s="185"/>
      <c r="N326" s="186"/>
      <c r="O326" s="186"/>
      <c r="P326" s="186"/>
      <c r="Q326" s="186"/>
      <c r="R326" s="186"/>
      <c r="S326" s="186"/>
      <c r="T326" s="187"/>
      <c r="AT326" s="182" t="s">
        <v>143</v>
      </c>
      <c r="AU326" s="182" t="s">
        <v>84</v>
      </c>
      <c r="AV326" s="13" t="s">
        <v>135</v>
      </c>
      <c r="AW326" s="13" t="s">
        <v>36</v>
      </c>
      <c r="AX326" s="13" t="s">
        <v>82</v>
      </c>
      <c r="AY326" s="182" t="s">
        <v>127</v>
      </c>
    </row>
    <row r="327" s="1" customFormat="1" ht="16.5" customHeight="1">
      <c r="B327" s="148"/>
      <c r="C327" s="172" t="s">
        <v>571</v>
      </c>
      <c r="D327" s="172" t="s">
        <v>190</v>
      </c>
      <c r="E327" s="173" t="s">
        <v>600</v>
      </c>
      <c r="F327" s="174" t="s">
        <v>601</v>
      </c>
      <c r="G327" s="175" t="s">
        <v>171</v>
      </c>
      <c r="H327" s="176">
        <v>0.012999999999999999</v>
      </c>
      <c r="I327" s="177">
        <v>18100</v>
      </c>
      <c r="J327" s="177">
        <f>ROUND(I327*H327,2)</f>
        <v>235.30000000000001</v>
      </c>
      <c r="K327" s="174" t="s">
        <v>3</v>
      </c>
      <c r="L327" s="178"/>
      <c r="M327" s="179" t="s">
        <v>3</v>
      </c>
      <c r="N327" s="180" t="s">
        <v>45</v>
      </c>
      <c r="O327" s="157">
        <v>0</v>
      </c>
      <c r="P327" s="157">
        <f>O327*H327</f>
        <v>0</v>
      </c>
      <c r="Q327" s="157">
        <v>1</v>
      </c>
      <c r="R327" s="157">
        <f>Q327*H327</f>
        <v>0.012999999999999999</v>
      </c>
      <c r="S327" s="157">
        <v>0</v>
      </c>
      <c r="T327" s="158">
        <f>S327*H327</f>
        <v>0</v>
      </c>
      <c r="AR327" s="159" t="s">
        <v>436</v>
      </c>
      <c r="AT327" s="159" t="s">
        <v>190</v>
      </c>
      <c r="AU327" s="159" t="s">
        <v>84</v>
      </c>
      <c r="AY327" s="18" t="s">
        <v>127</v>
      </c>
      <c r="BE327" s="160">
        <f>IF(N327="základní",J327,0)</f>
        <v>235.30000000000001</v>
      </c>
      <c r="BF327" s="160">
        <f>IF(N327="snížená",J327,0)</f>
        <v>0</v>
      </c>
      <c r="BG327" s="160">
        <f>IF(N327="zákl. přenesená",J327,0)</f>
        <v>0</v>
      </c>
      <c r="BH327" s="160">
        <f>IF(N327="sníž. přenesená",J327,0)</f>
        <v>0</v>
      </c>
      <c r="BI327" s="160">
        <f>IF(N327="nulová",J327,0)</f>
        <v>0</v>
      </c>
      <c r="BJ327" s="18" t="s">
        <v>82</v>
      </c>
      <c r="BK327" s="160">
        <f>ROUND(I327*H327,2)</f>
        <v>235.30000000000001</v>
      </c>
      <c r="BL327" s="18" t="s">
        <v>183</v>
      </c>
      <c r="BM327" s="159" t="s">
        <v>774</v>
      </c>
    </row>
    <row r="328" s="1" customFormat="1">
      <c r="B328" s="31"/>
      <c r="D328" s="161" t="s">
        <v>137</v>
      </c>
      <c r="F328" s="162" t="s">
        <v>603</v>
      </c>
      <c r="L328" s="31"/>
      <c r="M328" s="163"/>
      <c r="N328" s="63"/>
      <c r="O328" s="63"/>
      <c r="P328" s="63"/>
      <c r="Q328" s="63"/>
      <c r="R328" s="63"/>
      <c r="S328" s="63"/>
      <c r="T328" s="64"/>
      <c r="AT328" s="18" t="s">
        <v>137</v>
      </c>
      <c r="AU328" s="18" t="s">
        <v>84</v>
      </c>
    </row>
    <row r="329" s="1" customFormat="1">
      <c r="B329" s="31"/>
      <c r="D329" s="161" t="s">
        <v>141</v>
      </c>
      <c r="F329" s="164" t="s">
        <v>604</v>
      </c>
      <c r="L329" s="31"/>
      <c r="M329" s="163"/>
      <c r="N329" s="63"/>
      <c r="O329" s="63"/>
      <c r="P329" s="63"/>
      <c r="Q329" s="63"/>
      <c r="R329" s="63"/>
      <c r="S329" s="63"/>
      <c r="T329" s="64"/>
      <c r="AT329" s="18" t="s">
        <v>141</v>
      </c>
      <c r="AU329" s="18" t="s">
        <v>84</v>
      </c>
    </row>
    <row r="330" s="12" customFormat="1">
      <c r="B330" s="165"/>
      <c r="D330" s="161" t="s">
        <v>143</v>
      </c>
      <c r="E330" s="166" t="s">
        <v>3</v>
      </c>
      <c r="F330" s="167" t="s">
        <v>775</v>
      </c>
      <c r="H330" s="168">
        <v>0.012999999999999999</v>
      </c>
      <c r="L330" s="165"/>
      <c r="M330" s="169"/>
      <c r="N330" s="170"/>
      <c r="O330" s="170"/>
      <c r="P330" s="170"/>
      <c r="Q330" s="170"/>
      <c r="R330" s="170"/>
      <c r="S330" s="170"/>
      <c r="T330" s="171"/>
      <c r="AT330" s="166" t="s">
        <v>143</v>
      </c>
      <c r="AU330" s="166" t="s">
        <v>84</v>
      </c>
      <c r="AV330" s="12" t="s">
        <v>84</v>
      </c>
      <c r="AW330" s="12" t="s">
        <v>36</v>
      </c>
      <c r="AX330" s="12" t="s">
        <v>82</v>
      </c>
      <c r="AY330" s="166" t="s">
        <v>127</v>
      </c>
    </row>
    <row r="331" s="1" customFormat="1" ht="16.5" customHeight="1">
      <c r="B331" s="148"/>
      <c r="C331" s="172" t="s">
        <v>573</v>
      </c>
      <c r="D331" s="172" t="s">
        <v>190</v>
      </c>
      <c r="E331" s="173" t="s">
        <v>607</v>
      </c>
      <c r="F331" s="174" t="s">
        <v>608</v>
      </c>
      <c r="G331" s="175" t="s">
        <v>222</v>
      </c>
      <c r="H331" s="176">
        <v>0.080000000000000002</v>
      </c>
      <c r="I331" s="177">
        <v>179</v>
      </c>
      <c r="J331" s="177">
        <f>ROUND(I331*H331,2)</f>
        <v>14.32</v>
      </c>
      <c r="K331" s="174" t="s">
        <v>134</v>
      </c>
      <c r="L331" s="178"/>
      <c r="M331" s="179" t="s">
        <v>3</v>
      </c>
      <c r="N331" s="180" t="s">
        <v>45</v>
      </c>
      <c r="O331" s="157">
        <v>0</v>
      </c>
      <c r="P331" s="157">
        <f>O331*H331</f>
        <v>0</v>
      </c>
      <c r="Q331" s="157">
        <v>0.00173</v>
      </c>
      <c r="R331" s="157">
        <f>Q331*H331</f>
        <v>0.0001384</v>
      </c>
      <c r="S331" s="157">
        <v>0</v>
      </c>
      <c r="T331" s="158">
        <f>S331*H331</f>
        <v>0</v>
      </c>
      <c r="AR331" s="159" t="s">
        <v>436</v>
      </c>
      <c r="AT331" s="159" t="s">
        <v>190</v>
      </c>
      <c r="AU331" s="159" t="s">
        <v>84</v>
      </c>
      <c r="AY331" s="18" t="s">
        <v>127</v>
      </c>
      <c r="BE331" s="160">
        <f>IF(N331="základní",J331,0)</f>
        <v>14.32</v>
      </c>
      <c r="BF331" s="160">
        <f>IF(N331="snížená",J331,0)</f>
        <v>0</v>
      </c>
      <c r="BG331" s="160">
        <f>IF(N331="zákl. přenesená",J331,0)</f>
        <v>0</v>
      </c>
      <c r="BH331" s="160">
        <f>IF(N331="sníž. přenesená",J331,0)</f>
        <v>0</v>
      </c>
      <c r="BI331" s="160">
        <f>IF(N331="nulová",J331,0)</f>
        <v>0</v>
      </c>
      <c r="BJ331" s="18" t="s">
        <v>82</v>
      </c>
      <c r="BK331" s="160">
        <f>ROUND(I331*H331,2)</f>
        <v>14.32</v>
      </c>
      <c r="BL331" s="18" t="s">
        <v>183</v>
      </c>
      <c r="BM331" s="159" t="s">
        <v>776</v>
      </c>
    </row>
    <row r="332" s="1" customFormat="1">
      <c r="B332" s="31"/>
      <c r="D332" s="161" t="s">
        <v>137</v>
      </c>
      <c r="F332" s="162" t="s">
        <v>608</v>
      </c>
      <c r="L332" s="31"/>
      <c r="M332" s="163"/>
      <c r="N332" s="63"/>
      <c r="O332" s="63"/>
      <c r="P332" s="63"/>
      <c r="Q332" s="63"/>
      <c r="R332" s="63"/>
      <c r="S332" s="63"/>
      <c r="T332" s="64"/>
      <c r="AT332" s="18" t="s">
        <v>137</v>
      </c>
      <c r="AU332" s="18" t="s">
        <v>84</v>
      </c>
    </row>
    <row r="333" s="1" customFormat="1">
      <c r="B333" s="31"/>
      <c r="D333" s="161" t="s">
        <v>141</v>
      </c>
      <c r="F333" s="164" t="s">
        <v>610</v>
      </c>
      <c r="L333" s="31"/>
      <c r="M333" s="163"/>
      <c r="N333" s="63"/>
      <c r="O333" s="63"/>
      <c r="P333" s="63"/>
      <c r="Q333" s="63"/>
      <c r="R333" s="63"/>
      <c r="S333" s="63"/>
      <c r="T333" s="64"/>
      <c r="AT333" s="18" t="s">
        <v>141</v>
      </c>
      <c r="AU333" s="18" t="s">
        <v>84</v>
      </c>
    </row>
    <row r="334" s="12" customFormat="1">
      <c r="B334" s="165"/>
      <c r="D334" s="161" t="s">
        <v>143</v>
      </c>
      <c r="E334" s="166" t="s">
        <v>3</v>
      </c>
      <c r="F334" s="167" t="s">
        <v>611</v>
      </c>
      <c r="H334" s="168">
        <v>0.080000000000000002</v>
      </c>
      <c r="L334" s="165"/>
      <c r="M334" s="169"/>
      <c r="N334" s="170"/>
      <c r="O334" s="170"/>
      <c r="P334" s="170"/>
      <c r="Q334" s="170"/>
      <c r="R334" s="170"/>
      <c r="S334" s="170"/>
      <c r="T334" s="171"/>
      <c r="AT334" s="166" t="s">
        <v>143</v>
      </c>
      <c r="AU334" s="166" t="s">
        <v>84</v>
      </c>
      <c r="AV334" s="12" t="s">
        <v>84</v>
      </c>
      <c r="AW334" s="12" t="s">
        <v>36</v>
      </c>
      <c r="AX334" s="12" t="s">
        <v>82</v>
      </c>
      <c r="AY334" s="166" t="s">
        <v>127</v>
      </c>
    </row>
    <row r="335" s="11" customFormat="1" ht="25.92" customHeight="1">
      <c r="B335" s="136"/>
      <c r="D335" s="137" t="s">
        <v>73</v>
      </c>
      <c r="E335" s="138" t="s">
        <v>190</v>
      </c>
      <c r="F335" s="138" t="s">
        <v>231</v>
      </c>
      <c r="J335" s="139">
        <f>BK335</f>
        <v>2874.8800000000001</v>
      </c>
      <c r="L335" s="136"/>
      <c r="M335" s="140"/>
      <c r="N335" s="141"/>
      <c r="O335" s="141"/>
      <c r="P335" s="142">
        <f>P336</f>
        <v>2.1040000000000001</v>
      </c>
      <c r="Q335" s="141"/>
      <c r="R335" s="142">
        <f>R336</f>
        <v>1.1373679999999999</v>
      </c>
      <c r="S335" s="141"/>
      <c r="T335" s="143">
        <f>T336</f>
        <v>0</v>
      </c>
      <c r="AR335" s="137" t="s">
        <v>128</v>
      </c>
      <c r="AT335" s="144" t="s">
        <v>73</v>
      </c>
      <c r="AU335" s="144" t="s">
        <v>74</v>
      </c>
      <c r="AY335" s="137" t="s">
        <v>127</v>
      </c>
      <c r="BK335" s="145">
        <f>BK336</f>
        <v>2874.8800000000001</v>
      </c>
    </row>
    <row r="336" s="11" customFormat="1" ht="22.8" customHeight="1">
      <c r="B336" s="136"/>
      <c r="D336" s="137" t="s">
        <v>73</v>
      </c>
      <c r="E336" s="146" t="s">
        <v>612</v>
      </c>
      <c r="F336" s="146" t="s">
        <v>613</v>
      </c>
      <c r="J336" s="147">
        <f>BK336</f>
        <v>2874.8800000000001</v>
      </c>
      <c r="L336" s="136"/>
      <c r="M336" s="140"/>
      <c r="N336" s="141"/>
      <c r="O336" s="141"/>
      <c r="P336" s="142">
        <f>SUM(P337:P340)</f>
        <v>2.1040000000000001</v>
      </c>
      <c r="Q336" s="141"/>
      <c r="R336" s="142">
        <f>SUM(R337:R340)</f>
        <v>1.1373679999999999</v>
      </c>
      <c r="S336" s="141"/>
      <c r="T336" s="143">
        <f>SUM(T337:T340)</f>
        <v>0</v>
      </c>
      <c r="AR336" s="137" t="s">
        <v>128</v>
      </c>
      <c r="AT336" s="144" t="s">
        <v>73</v>
      </c>
      <c r="AU336" s="144" t="s">
        <v>82</v>
      </c>
      <c r="AY336" s="137" t="s">
        <v>127</v>
      </c>
      <c r="BK336" s="145">
        <f>SUM(BK337:BK340)</f>
        <v>2874.8800000000001</v>
      </c>
    </row>
    <row r="337" s="1" customFormat="1" ht="16.5" customHeight="1">
      <c r="B337" s="148"/>
      <c r="C337" s="149" t="s">
        <v>581</v>
      </c>
      <c r="D337" s="149" t="s">
        <v>130</v>
      </c>
      <c r="E337" s="150" t="s">
        <v>777</v>
      </c>
      <c r="F337" s="151" t="s">
        <v>778</v>
      </c>
      <c r="G337" s="152" t="s">
        <v>160</v>
      </c>
      <c r="H337" s="153">
        <v>8</v>
      </c>
      <c r="I337" s="154">
        <v>359.36000000000001</v>
      </c>
      <c r="J337" s="154">
        <f>ROUND(I337*H337,2)</f>
        <v>2874.8800000000001</v>
      </c>
      <c r="K337" s="151" t="s">
        <v>3</v>
      </c>
      <c r="L337" s="31"/>
      <c r="M337" s="155" t="s">
        <v>3</v>
      </c>
      <c r="N337" s="156" t="s">
        <v>45</v>
      </c>
      <c r="O337" s="157">
        <v>0.26300000000000001</v>
      </c>
      <c r="P337" s="157">
        <f>O337*H337</f>
        <v>2.1040000000000001</v>
      </c>
      <c r="Q337" s="157">
        <v>0.14217099999999999</v>
      </c>
      <c r="R337" s="157">
        <f>Q337*H337</f>
        <v>1.1373679999999999</v>
      </c>
      <c r="S337" s="157">
        <v>0</v>
      </c>
      <c r="T337" s="158">
        <f>S337*H337</f>
        <v>0</v>
      </c>
      <c r="AR337" s="159" t="s">
        <v>237</v>
      </c>
      <c r="AT337" s="159" t="s">
        <v>130</v>
      </c>
      <c r="AU337" s="159" t="s">
        <v>84</v>
      </c>
      <c r="AY337" s="18" t="s">
        <v>127</v>
      </c>
      <c r="BE337" s="160">
        <f>IF(N337="základní",J337,0)</f>
        <v>2874.8800000000001</v>
      </c>
      <c r="BF337" s="160">
        <f>IF(N337="snížená",J337,0)</f>
        <v>0</v>
      </c>
      <c r="BG337" s="160">
        <f>IF(N337="zákl. přenesená",J337,0)</f>
        <v>0</v>
      </c>
      <c r="BH337" s="160">
        <f>IF(N337="sníž. přenesená",J337,0)</f>
        <v>0</v>
      </c>
      <c r="BI337" s="160">
        <f>IF(N337="nulová",J337,0)</f>
        <v>0</v>
      </c>
      <c r="BJ337" s="18" t="s">
        <v>82</v>
      </c>
      <c r="BK337" s="160">
        <f>ROUND(I337*H337,2)</f>
        <v>2874.8800000000001</v>
      </c>
      <c r="BL337" s="18" t="s">
        <v>237</v>
      </c>
      <c r="BM337" s="159" t="s">
        <v>779</v>
      </c>
    </row>
    <row r="338" s="1" customFormat="1">
      <c r="B338" s="31"/>
      <c r="D338" s="161" t="s">
        <v>137</v>
      </c>
      <c r="F338" s="162" t="s">
        <v>780</v>
      </c>
      <c r="L338" s="31"/>
      <c r="M338" s="163"/>
      <c r="N338" s="63"/>
      <c r="O338" s="63"/>
      <c r="P338" s="63"/>
      <c r="Q338" s="63"/>
      <c r="R338" s="63"/>
      <c r="S338" s="63"/>
      <c r="T338" s="64"/>
      <c r="AT338" s="18" t="s">
        <v>137</v>
      </c>
      <c r="AU338" s="18" t="s">
        <v>84</v>
      </c>
    </row>
    <row r="339" s="1" customFormat="1">
      <c r="B339" s="31"/>
      <c r="D339" s="161" t="s">
        <v>141</v>
      </c>
      <c r="F339" s="164" t="s">
        <v>781</v>
      </c>
      <c r="L339" s="31"/>
      <c r="M339" s="163"/>
      <c r="N339" s="63"/>
      <c r="O339" s="63"/>
      <c r="P339" s="63"/>
      <c r="Q339" s="63"/>
      <c r="R339" s="63"/>
      <c r="S339" s="63"/>
      <c r="T339" s="64"/>
      <c r="AT339" s="18" t="s">
        <v>141</v>
      </c>
      <c r="AU339" s="18" t="s">
        <v>84</v>
      </c>
    </row>
    <row r="340" s="12" customFormat="1">
      <c r="B340" s="165"/>
      <c r="D340" s="161" t="s">
        <v>143</v>
      </c>
      <c r="E340" s="166" t="s">
        <v>3</v>
      </c>
      <c r="F340" s="167" t="s">
        <v>782</v>
      </c>
      <c r="H340" s="168">
        <v>8</v>
      </c>
      <c r="L340" s="165"/>
      <c r="M340" s="198"/>
      <c r="N340" s="199"/>
      <c r="O340" s="199"/>
      <c r="P340" s="199"/>
      <c r="Q340" s="199"/>
      <c r="R340" s="199"/>
      <c r="S340" s="199"/>
      <c r="T340" s="200"/>
      <c r="AT340" s="166" t="s">
        <v>143</v>
      </c>
      <c r="AU340" s="166" t="s">
        <v>84</v>
      </c>
      <c r="AV340" s="12" t="s">
        <v>84</v>
      </c>
      <c r="AW340" s="12" t="s">
        <v>36</v>
      </c>
      <c r="AX340" s="12" t="s">
        <v>82</v>
      </c>
      <c r="AY340" s="166" t="s">
        <v>127</v>
      </c>
    </row>
    <row r="341" s="1" customFormat="1" ht="6.96" customHeight="1">
      <c r="B341" s="46"/>
      <c r="C341" s="47"/>
      <c r="D341" s="47"/>
      <c r="E341" s="47"/>
      <c r="F341" s="47"/>
      <c r="G341" s="47"/>
      <c r="H341" s="47"/>
      <c r="I341" s="47"/>
      <c r="J341" s="47"/>
      <c r="K341" s="47"/>
      <c r="L341" s="31"/>
    </row>
  </sheetData>
  <autoFilter ref="C91:K340"/>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c r="A1" s="103"/>
    </row>
    <row r="2" ht="36.96" customHeight="1">
      <c r="L2" s="17" t="s">
        <v>6</v>
      </c>
      <c r="AT2" s="18" t="s">
        <v>93</v>
      </c>
    </row>
    <row r="3" ht="6.96" customHeight="1">
      <c r="B3" s="19"/>
      <c r="C3" s="20"/>
      <c r="D3" s="20"/>
      <c r="E3" s="20"/>
      <c r="F3" s="20"/>
      <c r="G3" s="20"/>
      <c r="H3" s="20"/>
      <c r="I3" s="20"/>
      <c r="J3" s="20"/>
      <c r="K3" s="20"/>
      <c r="L3" s="21"/>
      <c r="AT3" s="18" t="s">
        <v>84</v>
      </c>
    </row>
    <row r="4" ht="24.96" customHeight="1">
      <c r="B4" s="21"/>
      <c r="D4" s="22" t="s">
        <v>97</v>
      </c>
      <c r="L4" s="21"/>
      <c r="M4" s="104" t="s">
        <v>11</v>
      </c>
      <c r="AT4" s="18" t="s">
        <v>4</v>
      </c>
    </row>
    <row r="5" ht="6.96" customHeight="1">
      <c r="B5" s="21"/>
      <c r="L5" s="21"/>
    </row>
    <row r="6" ht="12" customHeight="1">
      <c r="B6" s="21"/>
      <c r="D6" s="28" t="s">
        <v>15</v>
      </c>
      <c r="L6" s="21"/>
    </row>
    <row r="7" ht="16.5" customHeight="1">
      <c r="B7" s="21"/>
      <c r="E7" s="105" t="str">
        <f>'Rekapitulace stavby'!K6</f>
        <v>Oprava části náhonu a stavidla u jezu mandavy, ulice Pod strání</v>
      </c>
      <c r="F7" s="28"/>
      <c r="G7" s="28"/>
      <c r="H7" s="28"/>
      <c r="L7" s="21"/>
    </row>
    <row r="8" s="1" customFormat="1" ht="12" customHeight="1">
      <c r="B8" s="31"/>
      <c r="D8" s="28" t="s">
        <v>98</v>
      </c>
      <c r="L8" s="31"/>
    </row>
    <row r="9" s="1" customFormat="1" ht="36.96" customHeight="1">
      <c r="B9" s="31"/>
      <c r="E9" s="53" t="s">
        <v>783</v>
      </c>
      <c r="F9" s="1"/>
      <c r="G9" s="1"/>
      <c r="H9" s="1"/>
      <c r="L9" s="31"/>
    </row>
    <row r="10" s="1" customFormat="1">
      <c r="B10" s="31"/>
      <c r="L10" s="31"/>
    </row>
    <row r="11" s="1" customFormat="1" ht="12" customHeight="1">
      <c r="B11" s="31"/>
      <c r="D11" s="28" t="s">
        <v>17</v>
      </c>
      <c r="F11" s="25" t="s">
        <v>18</v>
      </c>
      <c r="I11" s="28" t="s">
        <v>19</v>
      </c>
      <c r="J11" s="25" t="s">
        <v>3</v>
      </c>
      <c r="L11" s="31"/>
    </row>
    <row r="12" s="1" customFormat="1" ht="12" customHeight="1">
      <c r="B12" s="31"/>
      <c r="D12" s="28" t="s">
        <v>20</v>
      </c>
      <c r="F12" s="25" t="s">
        <v>21</v>
      </c>
      <c r="I12" s="28" t="s">
        <v>22</v>
      </c>
      <c r="J12" s="55" t="str">
        <f>'Rekapitulace stavby'!AN8</f>
        <v>16. 4. 2019</v>
      </c>
      <c r="L12" s="31"/>
    </row>
    <row r="13" s="1" customFormat="1" ht="10.8" customHeight="1">
      <c r="B13" s="31"/>
      <c r="L13" s="31"/>
    </row>
    <row r="14" s="1" customFormat="1" ht="12" customHeight="1">
      <c r="B14" s="31"/>
      <c r="D14" s="28" t="s">
        <v>24</v>
      </c>
      <c r="I14" s="28" t="s">
        <v>25</v>
      </c>
      <c r="J14" s="25" t="s">
        <v>26</v>
      </c>
      <c r="L14" s="31"/>
    </row>
    <row r="15" s="1" customFormat="1" ht="18" customHeight="1">
      <c r="B15" s="31"/>
      <c r="E15" s="25" t="s">
        <v>27</v>
      </c>
      <c r="I15" s="28" t="s">
        <v>28</v>
      </c>
      <c r="J15" s="25" t="s">
        <v>29</v>
      </c>
      <c r="L15" s="31"/>
    </row>
    <row r="16" s="1" customFormat="1" ht="6.96" customHeight="1">
      <c r="B16" s="31"/>
      <c r="L16" s="31"/>
    </row>
    <row r="17" s="1" customFormat="1" ht="12" customHeight="1">
      <c r="B17" s="31"/>
      <c r="D17" s="28" t="s">
        <v>30</v>
      </c>
      <c r="I17" s="28" t="s">
        <v>25</v>
      </c>
      <c r="J17" s="25" t="str">
        <f>'Rekapitulace stavby'!AN13</f>
        <v/>
      </c>
      <c r="L17" s="31"/>
    </row>
    <row r="18" s="1" customFormat="1" ht="18" customHeight="1">
      <c r="B18" s="31"/>
      <c r="E18" s="25" t="str">
        <f>'Rekapitulace stavby'!E14</f>
        <v xml:space="preserve"> </v>
      </c>
      <c r="F18" s="25"/>
      <c r="G18" s="25"/>
      <c r="H18" s="25"/>
      <c r="I18" s="28" t="s">
        <v>28</v>
      </c>
      <c r="J18" s="25" t="str">
        <f>'Rekapitulace stavby'!AN14</f>
        <v/>
      </c>
      <c r="L18" s="31"/>
    </row>
    <row r="19" s="1" customFormat="1" ht="6.96" customHeight="1">
      <c r="B19" s="31"/>
      <c r="L19" s="31"/>
    </row>
    <row r="20" s="1" customFormat="1" ht="12" customHeight="1">
      <c r="B20" s="31"/>
      <c r="D20" s="28" t="s">
        <v>32</v>
      </c>
      <c r="I20" s="28" t="s">
        <v>25</v>
      </c>
      <c r="J20" s="25" t="s">
        <v>33</v>
      </c>
      <c r="L20" s="31"/>
    </row>
    <row r="21" s="1" customFormat="1" ht="18" customHeight="1">
      <c r="B21" s="31"/>
      <c r="E21" s="25" t="s">
        <v>34</v>
      </c>
      <c r="I21" s="28" t="s">
        <v>28</v>
      </c>
      <c r="J21" s="25" t="s">
        <v>35</v>
      </c>
      <c r="L21" s="31"/>
    </row>
    <row r="22" s="1" customFormat="1" ht="6.96" customHeight="1">
      <c r="B22" s="31"/>
      <c r="L22" s="31"/>
    </row>
    <row r="23" s="1" customFormat="1" ht="12" customHeight="1">
      <c r="B23" s="31"/>
      <c r="D23" s="28" t="s">
        <v>37</v>
      </c>
      <c r="I23" s="28" t="s">
        <v>25</v>
      </c>
      <c r="J23" s="25" t="s">
        <v>33</v>
      </c>
      <c r="L23" s="31"/>
    </row>
    <row r="24" s="1" customFormat="1" ht="18" customHeight="1">
      <c r="B24" s="31"/>
      <c r="E24" s="25" t="s">
        <v>34</v>
      </c>
      <c r="I24" s="28" t="s">
        <v>28</v>
      </c>
      <c r="J24" s="25" t="s">
        <v>35</v>
      </c>
      <c r="L24" s="31"/>
    </row>
    <row r="25" s="1" customFormat="1" ht="6.96" customHeight="1">
      <c r="B25" s="31"/>
      <c r="L25" s="31"/>
    </row>
    <row r="26" s="1" customFormat="1" ht="12" customHeight="1">
      <c r="B26" s="31"/>
      <c r="D26" s="28" t="s">
        <v>38</v>
      </c>
      <c r="L26" s="31"/>
    </row>
    <row r="27" s="7" customFormat="1" ht="16.5" customHeight="1">
      <c r="B27" s="106"/>
      <c r="E27" s="29" t="s">
        <v>3</v>
      </c>
      <c r="F27" s="29"/>
      <c r="G27" s="29"/>
      <c r="H27" s="29"/>
      <c r="L27" s="106"/>
    </row>
    <row r="28" s="1" customFormat="1" ht="6.96" customHeight="1">
      <c r="B28" s="31"/>
      <c r="L28" s="31"/>
    </row>
    <row r="29" s="1" customFormat="1" ht="6.96" customHeight="1">
      <c r="B29" s="31"/>
      <c r="D29" s="59"/>
      <c r="E29" s="59"/>
      <c r="F29" s="59"/>
      <c r="G29" s="59"/>
      <c r="H29" s="59"/>
      <c r="I29" s="59"/>
      <c r="J29" s="59"/>
      <c r="K29" s="59"/>
      <c r="L29" s="31"/>
    </row>
    <row r="30" s="1" customFormat="1" ht="25.44" customHeight="1">
      <c r="B30" s="31"/>
      <c r="D30" s="107" t="s">
        <v>40</v>
      </c>
      <c r="J30" s="79">
        <f>ROUND(J88, 2)</f>
        <v>756017.25</v>
      </c>
      <c r="L30" s="31"/>
    </row>
    <row r="31" s="1" customFormat="1" ht="6.96" customHeight="1">
      <c r="B31" s="31"/>
      <c r="D31" s="59"/>
      <c r="E31" s="59"/>
      <c r="F31" s="59"/>
      <c r="G31" s="59"/>
      <c r="H31" s="59"/>
      <c r="I31" s="59"/>
      <c r="J31" s="59"/>
      <c r="K31" s="59"/>
      <c r="L31" s="31"/>
    </row>
    <row r="32" s="1" customFormat="1" ht="14.4" customHeight="1">
      <c r="B32" s="31"/>
      <c r="F32" s="35" t="s">
        <v>42</v>
      </c>
      <c r="I32" s="35" t="s">
        <v>41</v>
      </c>
      <c r="J32" s="35" t="s">
        <v>43</v>
      </c>
      <c r="L32" s="31"/>
    </row>
    <row r="33" s="1" customFormat="1" ht="14.4" customHeight="1">
      <c r="B33" s="31"/>
      <c r="D33" s="108" t="s">
        <v>44</v>
      </c>
      <c r="E33" s="28" t="s">
        <v>45</v>
      </c>
      <c r="F33" s="109">
        <f>ROUND((SUM(BE88:BE225)),  2)</f>
        <v>756017.25</v>
      </c>
      <c r="I33" s="110">
        <v>0.20999999999999999</v>
      </c>
      <c r="J33" s="109">
        <f>ROUND(((SUM(BE88:BE225))*I33),  2)</f>
        <v>158763.62</v>
      </c>
      <c r="L33" s="31"/>
    </row>
    <row r="34" s="1" customFormat="1" ht="14.4" customHeight="1">
      <c r="B34" s="31"/>
      <c r="E34" s="28" t="s">
        <v>46</v>
      </c>
      <c r="F34" s="109">
        <f>ROUND((SUM(BF88:BF225)),  2)</f>
        <v>0</v>
      </c>
      <c r="I34" s="110">
        <v>0.14999999999999999</v>
      </c>
      <c r="J34" s="109">
        <f>ROUND(((SUM(BF88:BF225))*I34),  2)</f>
        <v>0</v>
      </c>
      <c r="L34" s="31"/>
    </row>
    <row r="35" hidden="1" s="1" customFormat="1" ht="14.4" customHeight="1">
      <c r="B35" s="31"/>
      <c r="E35" s="28" t="s">
        <v>47</v>
      </c>
      <c r="F35" s="109">
        <f>ROUND((SUM(BG88:BG225)),  2)</f>
        <v>0</v>
      </c>
      <c r="I35" s="110">
        <v>0.20999999999999999</v>
      </c>
      <c r="J35" s="109">
        <f>0</f>
        <v>0</v>
      </c>
      <c r="L35" s="31"/>
    </row>
    <row r="36" hidden="1" s="1" customFormat="1" ht="14.4" customHeight="1">
      <c r="B36" s="31"/>
      <c r="E36" s="28" t="s">
        <v>48</v>
      </c>
      <c r="F36" s="109">
        <f>ROUND((SUM(BH88:BH225)),  2)</f>
        <v>0</v>
      </c>
      <c r="I36" s="110">
        <v>0.14999999999999999</v>
      </c>
      <c r="J36" s="109">
        <f>0</f>
        <v>0</v>
      </c>
      <c r="L36" s="31"/>
    </row>
    <row r="37" hidden="1" s="1" customFormat="1" ht="14.4" customHeight="1">
      <c r="B37" s="31"/>
      <c r="E37" s="28" t="s">
        <v>49</v>
      </c>
      <c r="F37" s="109">
        <f>ROUND((SUM(BI88:BI225)),  2)</f>
        <v>0</v>
      </c>
      <c r="I37" s="110">
        <v>0</v>
      </c>
      <c r="J37" s="109">
        <f>0</f>
        <v>0</v>
      </c>
      <c r="L37" s="31"/>
    </row>
    <row r="38" s="1" customFormat="1" ht="6.96" customHeight="1">
      <c r="B38" s="31"/>
      <c r="L38" s="31"/>
    </row>
    <row r="39" s="1" customFormat="1" ht="25.44" customHeight="1">
      <c r="B39" s="31"/>
      <c r="C39" s="111"/>
      <c r="D39" s="112" t="s">
        <v>50</v>
      </c>
      <c r="E39" s="67"/>
      <c r="F39" s="67"/>
      <c r="G39" s="113" t="s">
        <v>51</v>
      </c>
      <c r="H39" s="114" t="s">
        <v>52</v>
      </c>
      <c r="I39" s="67"/>
      <c r="J39" s="115">
        <f>SUM(J30:J37)</f>
        <v>914780.87</v>
      </c>
      <c r="K39" s="116"/>
      <c r="L39" s="31"/>
    </row>
    <row r="40" s="1" customFormat="1" ht="14.4" customHeight="1">
      <c r="B40" s="46"/>
      <c r="C40" s="47"/>
      <c r="D40" s="47"/>
      <c r="E40" s="47"/>
      <c r="F40" s="47"/>
      <c r="G40" s="47"/>
      <c r="H40" s="47"/>
      <c r="I40" s="47"/>
      <c r="J40" s="47"/>
      <c r="K40" s="47"/>
      <c r="L40" s="31"/>
    </row>
    <row r="44" s="1" customFormat="1" ht="6.96" customHeight="1">
      <c r="B44" s="48"/>
      <c r="C44" s="49"/>
      <c r="D44" s="49"/>
      <c r="E44" s="49"/>
      <c r="F44" s="49"/>
      <c r="G44" s="49"/>
      <c r="H44" s="49"/>
      <c r="I44" s="49"/>
      <c r="J44" s="49"/>
      <c r="K44" s="49"/>
      <c r="L44" s="31"/>
    </row>
    <row r="45" s="1" customFormat="1" ht="24.96" customHeight="1">
      <c r="B45" s="31"/>
      <c r="C45" s="22" t="s">
        <v>100</v>
      </c>
      <c r="L45" s="31"/>
    </row>
    <row r="46" s="1" customFormat="1" ht="6.96" customHeight="1">
      <c r="B46" s="31"/>
      <c r="L46" s="31"/>
    </row>
    <row r="47" s="1" customFormat="1" ht="12" customHeight="1">
      <c r="B47" s="31"/>
      <c r="C47" s="28" t="s">
        <v>15</v>
      </c>
      <c r="L47" s="31"/>
    </row>
    <row r="48" s="1" customFormat="1" ht="16.5" customHeight="1">
      <c r="B48" s="31"/>
      <c r="E48" s="105" t="str">
        <f>E7</f>
        <v>Oprava části náhonu a stavidla u jezu mandavy, ulice Pod strání</v>
      </c>
      <c r="F48" s="28"/>
      <c r="G48" s="28"/>
      <c r="H48" s="28"/>
      <c r="L48" s="31"/>
    </row>
    <row r="49" s="1" customFormat="1" ht="12" customHeight="1">
      <c r="B49" s="31"/>
      <c r="C49" s="28" t="s">
        <v>98</v>
      </c>
      <c r="L49" s="31"/>
    </row>
    <row r="50" s="1" customFormat="1" ht="16.5" customHeight="1">
      <c r="B50" s="31"/>
      <c r="E50" s="53" t="str">
        <f>E9</f>
        <v>SO 04 - Otevřený profil</v>
      </c>
      <c r="F50" s="1"/>
      <c r="G50" s="1"/>
      <c r="H50" s="1"/>
      <c r="L50" s="31"/>
    </row>
    <row r="51" s="1" customFormat="1" ht="6.96" customHeight="1">
      <c r="B51" s="31"/>
      <c r="L51" s="31"/>
    </row>
    <row r="52" s="1" customFormat="1" ht="12" customHeight="1">
      <c r="B52" s="31"/>
      <c r="C52" s="28" t="s">
        <v>20</v>
      </c>
      <c r="F52" s="25" t="str">
        <f>F12</f>
        <v>Varnsdorf</v>
      </c>
      <c r="I52" s="28" t="s">
        <v>22</v>
      </c>
      <c r="J52" s="55" t="str">
        <f>IF(J12="","",J12)</f>
        <v>16. 4. 2019</v>
      </c>
      <c r="L52" s="31"/>
    </row>
    <row r="53" s="1" customFormat="1" ht="6.96" customHeight="1">
      <c r="B53" s="31"/>
      <c r="L53" s="31"/>
    </row>
    <row r="54" s="1" customFormat="1" ht="15.15" customHeight="1">
      <c r="B54" s="31"/>
      <c r="C54" s="28" t="s">
        <v>24</v>
      </c>
      <c r="F54" s="25" t="str">
        <f>E15</f>
        <v>Město Varnsdorf</v>
      </c>
      <c r="I54" s="28" t="s">
        <v>32</v>
      </c>
      <c r="J54" s="29" t="str">
        <f>E21</f>
        <v>HG partner s.r.o.</v>
      </c>
      <c r="L54" s="31"/>
    </row>
    <row r="55" s="1" customFormat="1" ht="15.15" customHeight="1">
      <c r="B55" s="31"/>
      <c r="C55" s="28" t="s">
        <v>30</v>
      </c>
      <c r="F55" s="25" t="str">
        <f>IF(E18="","",E18)</f>
        <v xml:space="preserve"> </v>
      </c>
      <c r="I55" s="28" t="s">
        <v>37</v>
      </c>
      <c r="J55" s="29" t="str">
        <f>E24</f>
        <v>HG partner s.r.o.</v>
      </c>
      <c r="L55" s="31"/>
    </row>
    <row r="56" s="1" customFormat="1" ht="10.32" customHeight="1">
      <c r="B56" s="31"/>
      <c r="L56" s="31"/>
    </row>
    <row r="57" s="1" customFormat="1" ht="29.28" customHeight="1">
      <c r="B57" s="31"/>
      <c r="C57" s="117" t="s">
        <v>101</v>
      </c>
      <c r="D57" s="111"/>
      <c r="E57" s="111"/>
      <c r="F57" s="111"/>
      <c r="G57" s="111"/>
      <c r="H57" s="111"/>
      <c r="I57" s="111"/>
      <c r="J57" s="118" t="s">
        <v>102</v>
      </c>
      <c r="K57" s="111"/>
      <c r="L57" s="31"/>
    </row>
    <row r="58" s="1" customFormat="1" ht="10.32" customHeight="1">
      <c r="B58" s="31"/>
      <c r="L58" s="31"/>
    </row>
    <row r="59" s="1" customFormat="1" ht="22.8" customHeight="1">
      <c r="B59" s="31"/>
      <c r="C59" s="119" t="s">
        <v>72</v>
      </c>
      <c r="J59" s="79">
        <f>J88</f>
        <v>756017.24999999988</v>
      </c>
      <c r="L59" s="31"/>
      <c r="AU59" s="18" t="s">
        <v>103</v>
      </c>
    </row>
    <row r="60" s="8" customFormat="1" ht="24.96" customHeight="1">
      <c r="B60" s="120"/>
      <c r="D60" s="121" t="s">
        <v>104</v>
      </c>
      <c r="E60" s="122"/>
      <c r="F60" s="122"/>
      <c r="G60" s="122"/>
      <c r="H60" s="122"/>
      <c r="I60" s="122"/>
      <c r="J60" s="123">
        <f>J89</f>
        <v>751704.92999999993</v>
      </c>
      <c r="L60" s="120"/>
    </row>
    <row r="61" s="9" customFormat="1" ht="19.92" customHeight="1">
      <c r="B61" s="124"/>
      <c r="D61" s="125" t="s">
        <v>241</v>
      </c>
      <c r="E61" s="126"/>
      <c r="F61" s="126"/>
      <c r="G61" s="126"/>
      <c r="H61" s="126"/>
      <c r="I61" s="126"/>
      <c r="J61" s="127">
        <f>J90</f>
        <v>328734.91000000003</v>
      </c>
      <c r="L61" s="124"/>
    </row>
    <row r="62" s="9" customFormat="1" ht="19.92" customHeight="1">
      <c r="B62" s="124"/>
      <c r="D62" s="125" t="s">
        <v>242</v>
      </c>
      <c r="E62" s="126"/>
      <c r="F62" s="126"/>
      <c r="G62" s="126"/>
      <c r="H62" s="126"/>
      <c r="I62" s="126"/>
      <c r="J62" s="127">
        <f>J165</f>
        <v>149028.59999999998</v>
      </c>
      <c r="L62" s="124"/>
    </row>
    <row r="63" s="9" customFormat="1" ht="19.92" customHeight="1">
      <c r="B63" s="124"/>
      <c r="D63" s="125" t="s">
        <v>105</v>
      </c>
      <c r="E63" s="126"/>
      <c r="F63" s="126"/>
      <c r="G63" s="126"/>
      <c r="H63" s="126"/>
      <c r="I63" s="126"/>
      <c r="J63" s="127">
        <f>J180</f>
        <v>145683</v>
      </c>
      <c r="L63" s="124"/>
    </row>
    <row r="64" s="9" customFormat="1" ht="19.92" customHeight="1">
      <c r="B64" s="124"/>
      <c r="D64" s="125" t="s">
        <v>243</v>
      </c>
      <c r="E64" s="126"/>
      <c r="F64" s="126"/>
      <c r="G64" s="126"/>
      <c r="H64" s="126"/>
      <c r="I64" s="126"/>
      <c r="J64" s="127">
        <f>J190</f>
        <v>42676.339999999997</v>
      </c>
      <c r="L64" s="124"/>
    </row>
    <row r="65" s="9" customFormat="1" ht="19.92" customHeight="1">
      <c r="B65" s="124"/>
      <c r="D65" s="125" t="s">
        <v>626</v>
      </c>
      <c r="E65" s="126"/>
      <c r="F65" s="126"/>
      <c r="G65" s="126"/>
      <c r="H65" s="126"/>
      <c r="I65" s="126"/>
      <c r="J65" s="127">
        <f>J206</f>
        <v>13543.15</v>
      </c>
      <c r="L65" s="124"/>
    </row>
    <row r="66" s="9" customFormat="1" ht="19.92" customHeight="1">
      <c r="B66" s="124"/>
      <c r="D66" s="125" t="s">
        <v>107</v>
      </c>
      <c r="E66" s="126"/>
      <c r="F66" s="126"/>
      <c r="G66" s="126"/>
      <c r="H66" s="126"/>
      <c r="I66" s="126"/>
      <c r="J66" s="127">
        <f>J216</f>
        <v>72038.929999999993</v>
      </c>
      <c r="L66" s="124"/>
    </row>
    <row r="67" s="8" customFormat="1" ht="24.96" customHeight="1">
      <c r="B67" s="120"/>
      <c r="D67" s="121" t="s">
        <v>110</v>
      </c>
      <c r="E67" s="122"/>
      <c r="F67" s="122"/>
      <c r="G67" s="122"/>
      <c r="H67" s="122"/>
      <c r="I67" s="122"/>
      <c r="J67" s="123">
        <f>J220</f>
        <v>4312.3199999999997</v>
      </c>
      <c r="L67" s="120"/>
    </row>
    <row r="68" s="9" customFormat="1" ht="19.92" customHeight="1">
      <c r="B68" s="124"/>
      <c r="D68" s="125" t="s">
        <v>245</v>
      </c>
      <c r="E68" s="126"/>
      <c r="F68" s="126"/>
      <c r="G68" s="126"/>
      <c r="H68" s="126"/>
      <c r="I68" s="126"/>
      <c r="J68" s="127">
        <f>J221</f>
        <v>4312.3199999999997</v>
      </c>
      <c r="L68" s="124"/>
    </row>
    <row r="69" s="1" customFormat="1" ht="21.84" customHeight="1">
      <c r="B69" s="31"/>
      <c r="L69" s="31"/>
    </row>
    <row r="70" s="1" customFormat="1" ht="6.96" customHeight="1">
      <c r="B70" s="46"/>
      <c r="C70" s="47"/>
      <c r="D70" s="47"/>
      <c r="E70" s="47"/>
      <c r="F70" s="47"/>
      <c r="G70" s="47"/>
      <c r="H70" s="47"/>
      <c r="I70" s="47"/>
      <c r="J70" s="47"/>
      <c r="K70" s="47"/>
      <c r="L70" s="31"/>
    </row>
    <row r="74" s="1" customFormat="1" ht="6.96" customHeight="1">
      <c r="B74" s="48"/>
      <c r="C74" s="49"/>
      <c r="D74" s="49"/>
      <c r="E74" s="49"/>
      <c r="F74" s="49"/>
      <c r="G74" s="49"/>
      <c r="H74" s="49"/>
      <c r="I74" s="49"/>
      <c r="J74" s="49"/>
      <c r="K74" s="49"/>
      <c r="L74" s="31"/>
    </row>
    <row r="75" s="1" customFormat="1" ht="24.96" customHeight="1">
      <c r="B75" s="31"/>
      <c r="C75" s="22" t="s">
        <v>112</v>
      </c>
      <c r="L75" s="31"/>
    </row>
    <row r="76" s="1" customFormat="1" ht="6.96" customHeight="1">
      <c r="B76" s="31"/>
      <c r="L76" s="31"/>
    </row>
    <row r="77" s="1" customFormat="1" ht="12" customHeight="1">
      <c r="B77" s="31"/>
      <c r="C77" s="28" t="s">
        <v>15</v>
      </c>
      <c r="L77" s="31"/>
    </row>
    <row r="78" s="1" customFormat="1" ht="16.5" customHeight="1">
      <c r="B78" s="31"/>
      <c r="E78" s="105" t="str">
        <f>E7</f>
        <v>Oprava části náhonu a stavidla u jezu mandavy, ulice Pod strání</v>
      </c>
      <c r="F78" s="28"/>
      <c r="G78" s="28"/>
      <c r="H78" s="28"/>
      <c r="L78" s="31"/>
    </row>
    <row r="79" s="1" customFormat="1" ht="12" customHeight="1">
      <c r="B79" s="31"/>
      <c r="C79" s="28" t="s">
        <v>98</v>
      </c>
      <c r="L79" s="31"/>
    </row>
    <row r="80" s="1" customFormat="1" ht="16.5" customHeight="1">
      <c r="B80" s="31"/>
      <c r="E80" s="53" t="str">
        <f>E9</f>
        <v>SO 04 - Otevřený profil</v>
      </c>
      <c r="F80" s="1"/>
      <c r="G80" s="1"/>
      <c r="H80" s="1"/>
      <c r="L80" s="31"/>
    </row>
    <row r="81" s="1" customFormat="1" ht="6.96" customHeight="1">
      <c r="B81" s="31"/>
      <c r="L81" s="31"/>
    </row>
    <row r="82" s="1" customFormat="1" ht="12" customHeight="1">
      <c r="B82" s="31"/>
      <c r="C82" s="28" t="s">
        <v>20</v>
      </c>
      <c r="F82" s="25" t="str">
        <f>F12</f>
        <v>Varnsdorf</v>
      </c>
      <c r="I82" s="28" t="s">
        <v>22</v>
      </c>
      <c r="J82" s="55" t="str">
        <f>IF(J12="","",J12)</f>
        <v>16. 4. 2019</v>
      </c>
      <c r="L82" s="31"/>
    </row>
    <row r="83" s="1" customFormat="1" ht="6.96" customHeight="1">
      <c r="B83" s="31"/>
      <c r="L83" s="31"/>
    </row>
    <row r="84" s="1" customFormat="1" ht="15.15" customHeight="1">
      <c r="B84" s="31"/>
      <c r="C84" s="28" t="s">
        <v>24</v>
      </c>
      <c r="F84" s="25" t="str">
        <f>E15</f>
        <v>Město Varnsdorf</v>
      </c>
      <c r="I84" s="28" t="s">
        <v>32</v>
      </c>
      <c r="J84" s="29" t="str">
        <f>E21</f>
        <v>HG partner s.r.o.</v>
      </c>
      <c r="L84" s="31"/>
    </row>
    <row r="85" s="1" customFormat="1" ht="15.15" customHeight="1">
      <c r="B85" s="31"/>
      <c r="C85" s="28" t="s">
        <v>30</v>
      </c>
      <c r="F85" s="25" t="str">
        <f>IF(E18="","",E18)</f>
        <v xml:space="preserve"> </v>
      </c>
      <c r="I85" s="28" t="s">
        <v>37</v>
      </c>
      <c r="J85" s="29" t="str">
        <f>E24</f>
        <v>HG partner s.r.o.</v>
      </c>
      <c r="L85" s="31"/>
    </row>
    <row r="86" s="1" customFormat="1" ht="10.32" customHeight="1">
      <c r="B86" s="31"/>
      <c r="L86" s="31"/>
    </row>
    <row r="87" s="10" customFormat="1" ht="29.28" customHeight="1">
      <c r="B87" s="128"/>
      <c r="C87" s="129" t="s">
        <v>113</v>
      </c>
      <c r="D87" s="130" t="s">
        <v>59</v>
      </c>
      <c r="E87" s="130" t="s">
        <v>55</v>
      </c>
      <c r="F87" s="130" t="s">
        <v>56</v>
      </c>
      <c r="G87" s="130" t="s">
        <v>114</v>
      </c>
      <c r="H87" s="130" t="s">
        <v>115</v>
      </c>
      <c r="I87" s="130" t="s">
        <v>116</v>
      </c>
      <c r="J87" s="130" t="s">
        <v>102</v>
      </c>
      <c r="K87" s="131" t="s">
        <v>117</v>
      </c>
      <c r="L87" s="128"/>
      <c r="M87" s="71" t="s">
        <v>3</v>
      </c>
      <c r="N87" s="72" t="s">
        <v>44</v>
      </c>
      <c r="O87" s="72" t="s">
        <v>118</v>
      </c>
      <c r="P87" s="72" t="s">
        <v>119</v>
      </c>
      <c r="Q87" s="72" t="s">
        <v>120</v>
      </c>
      <c r="R87" s="72" t="s">
        <v>121</v>
      </c>
      <c r="S87" s="72" t="s">
        <v>122</v>
      </c>
      <c r="T87" s="73" t="s">
        <v>123</v>
      </c>
    </row>
    <row r="88" s="1" customFormat="1" ht="22.8" customHeight="1">
      <c r="B88" s="31"/>
      <c r="C88" s="76" t="s">
        <v>124</v>
      </c>
      <c r="J88" s="132">
        <f>BK88</f>
        <v>756017.24999999988</v>
      </c>
      <c r="L88" s="31"/>
      <c r="M88" s="74"/>
      <c r="N88" s="59"/>
      <c r="O88" s="59"/>
      <c r="P88" s="133">
        <f>P89+P220</f>
        <v>910.10300099999995</v>
      </c>
      <c r="Q88" s="59"/>
      <c r="R88" s="133">
        <f>R89+R220</f>
        <v>266.55520811000002</v>
      </c>
      <c r="S88" s="59"/>
      <c r="T88" s="134">
        <f>T89+T220</f>
        <v>0</v>
      </c>
      <c r="AT88" s="18" t="s">
        <v>73</v>
      </c>
      <c r="AU88" s="18" t="s">
        <v>103</v>
      </c>
      <c r="BK88" s="135">
        <f>BK89+BK220</f>
        <v>756017.24999999988</v>
      </c>
    </row>
    <row r="89" s="11" customFormat="1" ht="25.92" customHeight="1">
      <c r="B89" s="136"/>
      <c r="D89" s="137" t="s">
        <v>73</v>
      </c>
      <c r="E89" s="138" t="s">
        <v>125</v>
      </c>
      <c r="F89" s="138" t="s">
        <v>126</v>
      </c>
      <c r="J89" s="139">
        <f>BK89</f>
        <v>751704.92999999993</v>
      </c>
      <c r="L89" s="136"/>
      <c r="M89" s="140"/>
      <c r="N89" s="141"/>
      <c r="O89" s="141"/>
      <c r="P89" s="142">
        <f>P90+P165+P180+P190+P206+P216</f>
        <v>906.947001</v>
      </c>
      <c r="Q89" s="141"/>
      <c r="R89" s="142">
        <f>R90+R165+R180+R190+R206+R216</f>
        <v>264.84915611000002</v>
      </c>
      <c r="S89" s="141"/>
      <c r="T89" s="143">
        <f>T90+T165+T180+T190+T206+T216</f>
        <v>0</v>
      </c>
      <c r="AR89" s="137" t="s">
        <v>82</v>
      </c>
      <c r="AT89" s="144" t="s">
        <v>73</v>
      </c>
      <c r="AU89" s="144" t="s">
        <v>74</v>
      </c>
      <c r="AY89" s="137" t="s">
        <v>127</v>
      </c>
      <c r="BK89" s="145">
        <f>BK90+BK165+BK180+BK190+BK206+BK216</f>
        <v>751704.92999999993</v>
      </c>
    </row>
    <row r="90" s="11" customFormat="1" ht="22.8" customHeight="1">
      <c r="B90" s="136"/>
      <c r="D90" s="137" t="s">
        <v>73</v>
      </c>
      <c r="E90" s="146" t="s">
        <v>82</v>
      </c>
      <c r="F90" s="146" t="s">
        <v>246</v>
      </c>
      <c r="J90" s="147">
        <f>BK90</f>
        <v>328734.91000000003</v>
      </c>
      <c r="L90" s="136"/>
      <c r="M90" s="140"/>
      <c r="N90" s="141"/>
      <c r="O90" s="141"/>
      <c r="P90" s="142">
        <f>SUM(P91:P164)</f>
        <v>293.49941000000001</v>
      </c>
      <c r="Q90" s="141"/>
      <c r="R90" s="142">
        <f>SUM(R91:R164)</f>
        <v>58.278324840000003</v>
      </c>
      <c r="S90" s="141"/>
      <c r="T90" s="143">
        <f>SUM(T91:T164)</f>
        <v>0</v>
      </c>
      <c r="AR90" s="137" t="s">
        <v>82</v>
      </c>
      <c r="AT90" s="144" t="s">
        <v>73</v>
      </c>
      <c r="AU90" s="144" t="s">
        <v>82</v>
      </c>
      <c r="AY90" s="137" t="s">
        <v>127</v>
      </c>
      <c r="BK90" s="145">
        <f>SUM(BK91:BK164)</f>
        <v>328734.91000000003</v>
      </c>
    </row>
    <row r="91" s="1" customFormat="1" ht="16.5" customHeight="1">
      <c r="B91" s="148"/>
      <c r="C91" s="149" t="s">
        <v>82</v>
      </c>
      <c r="D91" s="149" t="s">
        <v>130</v>
      </c>
      <c r="E91" s="150" t="s">
        <v>247</v>
      </c>
      <c r="F91" s="151" t="s">
        <v>248</v>
      </c>
      <c r="G91" s="152" t="s">
        <v>215</v>
      </c>
      <c r="H91" s="153">
        <v>20</v>
      </c>
      <c r="I91" s="154">
        <v>64.599999999999994</v>
      </c>
      <c r="J91" s="154">
        <f>ROUND(I91*H91,2)</f>
        <v>1292</v>
      </c>
      <c r="K91" s="151" t="s">
        <v>134</v>
      </c>
      <c r="L91" s="31"/>
      <c r="M91" s="155" t="s">
        <v>3</v>
      </c>
      <c r="N91" s="156" t="s">
        <v>45</v>
      </c>
      <c r="O91" s="157">
        <v>0.121</v>
      </c>
      <c r="P91" s="157">
        <f>O91*H91</f>
        <v>2.4199999999999999</v>
      </c>
      <c r="Q91" s="157">
        <v>0.00014999999999999999</v>
      </c>
      <c r="R91" s="157">
        <f>Q91*H91</f>
        <v>0.0029999999999999996</v>
      </c>
      <c r="S91" s="157">
        <v>0</v>
      </c>
      <c r="T91" s="158">
        <f>S91*H91</f>
        <v>0</v>
      </c>
      <c r="AR91" s="159" t="s">
        <v>135</v>
      </c>
      <c r="AT91" s="159" t="s">
        <v>130</v>
      </c>
      <c r="AU91" s="159" t="s">
        <v>84</v>
      </c>
      <c r="AY91" s="18" t="s">
        <v>127</v>
      </c>
      <c r="BE91" s="160">
        <f>IF(N91="základní",J91,0)</f>
        <v>1292</v>
      </c>
      <c r="BF91" s="160">
        <f>IF(N91="snížená",J91,0)</f>
        <v>0</v>
      </c>
      <c r="BG91" s="160">
        <f>IF(N91="zákl. přenesená",J91,0)</f>
        <v>0</v>
      </c>
      <c r="BH91" s="160">
        <f>IF(N91="sníž. přenesená",J91,0)</f>
        <v>0</v>
      </c>
      <c r="BI91" s="160">
        <f>IF(N91="nulová",J91,0)</f>
        <v>0</v>
      </c>
      <c r="BJ91" s="18" t="s">
        <v>82</v>
      </c>
      <c r="BK91" s="160">
        <f>ROUND(I91*H91,2)</f>
        <v>1292</v>
      </c>
      <c r="BL91" s="18" t="s">
        <v>135</v>
      </c>
      <c r="BM91" s="159" t="s">
        <v>784</v>
      </c>
    </row>
    <row r="92" s="1" customFormat="1">
      <c r="B92" s="31"/>
      <c r="D92" s="161" t="s">
        <v>137</v>
      </c>
      <c r="F92" s="162" t="s">
        <v>250</v>
      </c>
      <c r="L92" s="31"/>
      <c r="M92" s="163"/>
      <c r="N92" s="63"/>
      <c r="O92" s="63"/>
      <c r="P92" s="63"/>
      <c r="Q92" s="63"/>
      <c r="R92" s="63"/>
      <c r="S92" s="63"/>
      <c r="T92" s="64"/>
      <c r="AT92" s="18" t="s">
        <v>137</v>
      </c>
      <c r="AU92" s="18" t="s">
        <v>84</v>
      </c>
    </row>
    <row r="93" s="1" customFormat="1">
      <c r="B93" s="31"/>
      <c r="D93" s="161" t="s">
        <v>139</v>
      </c>
      <c r="F93" s="164" t="s">
        <v>251</v>
      </c>
      <c r="L93" s="31"/>
      <c r="M93" s="163"/>
      <c r="N93" s="63"/>
      <c r="O93" s="63"/>
      <c r="P93" s="63"/>
      <c r="Q93" s="63"/>
      <c r="R93" s="63"/>
      <c r="S93" s="63"/>
      <c r="T93" s="64"/>
      <c r="AT93" s="18" t="s">
        <v>139</v>
      </c>
      <c r="AU93" s="18" t="s">
        <v>84</v>
      </c>
    </row>
    <row r="94" s="12" customFormat="1">
      <c r="B94" s="165"/>
      <c r="D94" s="161" t="s">
        <v>143</v>
      </c>
      <c r="E94" s="166" t="s">
        <v>3</v>
      </c>
      <c r="F94" s="167" t="s">
        <v>785</v>
      </c>
      <c r="H94" s="168">
        <v>20</v>
      </c>
      <c r="L94" s="165"/>
      <c r="M94" s="169"/>
      <c r="N94" s="170"/>
      <c r="O94" s="170"/>
      <c r="P94" s="170"/>
      <c r="Q94" s="170"/>
      <c r="R94" s="170"/>
      <c r="S94" s="170"/>
      <c r="T94" s="171"/>
      <c r="AT94" s="166" t="s">
        <v>143</v>
      </c>
      <c r="AU94" s="166" t="s">
        <v>84</v>
      </c>
      <c r="AV94" s="12" t="s">
        <v>84</v>
      </c>
      <c r="AW94" s="12" t="s">
        <v>36</v>
      </c>
      <c r="AX94" s="12" t="s">
        <v>82</v>
      </c>
      <c r="AY94" s="166" t="s">
        <v>127</v>
      </c>
    </row>
    <row r="95" s="1" customFormat="1" ht="16.5" customHeight="1">
      <c r="B95" s="148"/>
      <c r="C95" s="149" t="s">
        <v>84</v>
      </c>
      <c r="D95" s="149" t="s">
        <v>130</v>
      </c>
      <c r="E95" s="150" t="s">
        <v>253</v>
      </c>
      <c r="F95" s="151" t="s">
        <v>254</v>
      </c>
      <c r="G95" s="152" t="s">
        <v>215</v>
      </c>
      <c r="H95" s="153">
        <v>20</v>
      </c>
      <c r="I95" s="154">
        <v>43.299999999999997</v>
      </c>
      <c r="J95" s="154">
        <f>ROUND(I95*H95,2)</f>
        <v>866</v>
      </c>
      <c r="K95" s="151" t="s">
        <v>134</v>
      </c>
      <c r="L95" s="31"/>
      <c r="M95" s="155" t="s">
        <v>3</v>
      </c>
      <c r="N95" s="156" t="s">
        <v>45</v>
      </c>
      <c r="O95" s="157">
        <v>0.090999999999999998</v>
      </c>
      <c r="P95" s="157">
        <f>O95*H95</f>
        <v>1.8199999999999998</v>
      </c>
      <c r="Q95" s="157">
        <v>0</v>
      </c>
      <c r="R95" s="157">
        <f>Q95*H95</f>
        <v>0</v>
      </c>
      <c r="S95" s="157">
        <v>0</v>
      </c>
      <c r="T95" s="158">
        <f>S95*H95</f>
        <v>0</v>
      </c>
      <c r="AR95" s="159" t="s">
        <v>135</v>
      </c>
      <c r="AT95" s="159" t="s">
        <v>130</v>
      </c>
      <c r="AU95" s="159" t="s">
        <v>84</v>
      </c>
      <c r="AY95" s="18" t="s">
        <v>127</v>
      </c>
      <c r="BE95" s="160">
        <f>IF(N95="základní",J95,0)</f>
        <v>866</v>
      </c>
      <c r="BF95" s="160">
        <f>IF(N95="snížená",J95,0)</f>
        <v>0</v>
      </c>
      <c r="BG95" s="160">
        <f>IF(N95="zákl. přenesená",J95,0)</f>
        <v>0</v>
      </c>
      <c r="BH95" s="160">
        <f>IF(N95="sníž. přenesená",J95,0)</f>
        <v>0</v>
      </c>
      <c r="BI95" s="160">
        <f>IF(N95="nulová",J95,0)</f>
        <v>0</v>
      </c>
      <c r="BJ95" s="18" t="s">
        <v>82</v>
      </c>
      <c r="BK95" s="160">
        <f>ROUND(I95*H95,2)</f>
        <v>866</v>
      </c>
      <c r="BL95" s="18" t="s">
        <v>135</v>
      </c>
      <c r="BM95" s="159" t="s">
        <v>786</v>
      </c>
    </row>
    <row r="96" s="1" customFormat="1">
      <c r="B96" s="31"/>
      <c r="D96" s="161" t="s">
        <v>137</v>
      </c>
      <c r="F96" s="162" t="s">
        <v>256</v>
      </c>
      <c r="L96" s="31"/>
      <c r="M96" s="163"/>
      <c r="N96" s="63"/>
      <c r="O96" s="63"/>
      <c r="P96" s="63"/>
      <c r="Q96" s="63"/>
      <c r="R96" s="63"/>
      <c r="S96" s="63"/>
      <c r="T96" s="64"/>
      <c r="AT96" s="18" t="s">
        <v>137</v>
      </c>
      <c r="AU96" s="18" t="s">
        <v>84</v>
      </c>
    </row>
    <row r="97" s="1" customFormat="1">
      <c r="B97" s="31"/>
      <c r="D97" s="161" t="s">
        <v>139</v>
      </c>
      <c r="F97" s="164" t="s">
        <v>251</v>
      </c>
      <c r="L97" s="31"/>
      <c r="M97" s="163"/>
      <c r="N97" s="63"/>
      <c r="O97" s="63"/>
      <c r="P97" s="63"/>
      <c r="Q97" s="63"/>
      <c r="R97" s="63"/>
      <c r="S97" s="63"/>
      <c r="T97" s="64"/>
      <c r="AT97" s="18" t="s">
        <v>139</v>
      </c>
      <c r="AU97" s="18" t="s">
        <v>84</v>
      </c>
    </row>
    <row r="98" s="1" customFormat="1" ht="16.5" customHeight="1">
      <c r="B98" s="148"/>
      <c r="C98" s="149" t="s">
        <v>128</v>
      </c>
      <c r="D98" s="149" t="s">
        <v>130</v>
      </c>
      <c r="E98" s="150" t="s">
        <v>269</v>
      </c>
      <c r="F98" s="151" t="s">
        <v>270</v>
      </c>
      <c r="G98" s="152" t="s">
        <v>133</v>
      </c>
      <c r="H98" s="153">
        <v>29.18</v>
      </c>
      <c r="I98" s="154">
        <v>1830</v>
      </c>
      <c r="J98" s="154">
        <f>ROUND(I98*H98,2)</f>
        <v>53399.400000000001</v>
      </c>
      <c r="K98" s="151" t="s">
        <v>134</v>
      </c>
      <c r="L98" s="31"/>
      <c r="M98" s="155" t="s">
        <v>3</v>
      </c>
      <c r="N98" s="156" t="s">
        <v>45</v>
      </c>
      <c r="O98" s="157">
        <v>5.2149999999999999</v>
      </c>
      <c r="P98" s="157">
        <f>O98*H98</f>
        <v>152.1737</v>
      </c>
      <c r="Q98" s="157">
        <v>0</v>
      </c>
      <c r="R98" s="157">
        <f>Q98*H98</f>
        <v>0</v>
      </c>
      <c r="S98" s="157">
        <v>0</v>
      </c>
      <c r="T98" s="158">
        <f>S98*H98</f>
        <v>0</v>
      </c>
      <c r="AR98" s="159" t="s">
        <v>135</v>
      </c>
      <c r="AT98" s="159" t="s">
        <v>130</v>
      </c>
      <c r="AU98" s="159" t="s">
        <v>84</v>
      </c>
      <c r="AY98" s="18" t="s">
        <v>127</v>
      </c>
      <c r="BE98" s="160">
        <f>IF(N98="základní",J98,0)</f>
        <v>53399.400000000001</v>
      </c>
      <c r="BF98" s="160">
        <f>IF(N98="snížená",J98,0)</f>
        <v>0</v>
      </c>
      <c r="BG98" s="160">
        <f>IF(N98="zákl. přenesená",J98,0)</f>
        <v>0</v>
      </c>
      <c r="BH98" s="160">
        <f>IF(N98="sníž. přenesená",J98,0)</f>
        <v>0</v>
      </c>
      <c r="BI98" s="160">
        <f>IF(N98="nulová",J98,0)</f>
        <v>0</v>
      </c>
      <c r="BJ98" s="18" t="s">
        <v>82</v>
      </c>
      <c r="BK98" s="160">
        <f>ROUND(I98*H98,2)</f>
        <v>53399.400000000001</v>
      </c>
      <c r="BL98" s="18" t="s">
        <v>135</v>
      </c>
      <c r="BM98" s="159" t="s">
        <v>787</v>
      </c>
    </row>
    <row r="99" s="1" customFormat="1">
      <c r="B99" s="31"/>
      <c r="D99" s="161" t="s">
        <v>137</v>
      </c>
      <c r="F99" s="162" t="s">
        <v>272</v>
      </c>
      <c r="L99" s="31"/>
      <c r="M99" s="163"/>
      <c r="N99" s="63"/>
      <c r="O99" s="63"/>
      <c r="P99" s="63"/>
      <c r="Q99" s="63"/>
      <c r="R99" s="63"/>
      <c r="S99" s="63"/>
      <c r="T99" s="64"/>
      <c r="AT99" s="18" t="s">
        <v>137</v>
      </c>
      <c r="AU99" s="18" t="s">
        <v>84</v>
      </c>
    </row>
    <row r="100" s="1" customFormat="1">
      <c r="B100" s="31"/>
      <c r="D100" s="161" t="s">
        <v>139</v>
      </c>
      <c r="F100" s="164" t="s">
        <v>261</v>
      </c>
      <c r="L100" s="31"/>
      <c r="M100" s="163"/>
      <c r="N100" s="63"/>
      <c r="O100" s="63"/>
      <c r="P100" s="63"/>
      <c r="Q100" s="63"/>
      <c r="R100" s="63"/>
      <c r="S100" s="63"/>
      <c r="T100" s="64"/>
      <c r="AT100" s="18" t="s">
        <v>139</v>
      </c>
      <c r="AU100" s="18" t="s">
        <v>84</v>
      </c>
    </row>
    <row r="101" s="1" customFormat="1">
      <c r="B101" s="31"/>
      <c r="D101" s="161" t="s">
        <v>141</v>
      </c>
      <c r="F101" s="164" t="s">
        <v>273</v>
      </c>
      <c r="L101" s="31"/>
      <c r="M101" s="163"/>
      <c r="N101" s="63"/>
      <c r="O101" s="63"/>
      <c r="P101" s="63"/>
      <c r="Q101" s="63"/>
      <c r="R101" s="63"/>
      <c r="S101" s="63"/>
      <c r="T101" s="64"/>
      <c r="AT101" s="18" t="s">
        <v>141</v>
      </c>
      <c r="AU101" s="18" t="s">
        <v>84</v>
      </c>
    </row>
    <row r="102" s="12" customFormat="1">
      <c r="B102" s="165"/>
      <c r="D102" s="161" t="s">
        <v>143</v>
      </c>
      <c r="E102" s="166" t="s">
        <v>3</v>
      </c>
      <c r="F102" s="167" t="s">
        <v>788</v>
      </c>
      <c r="H102" s="168">
        <v>29.18</v>
      </c>
      <c r="L102" s="165"/>
      <c r="M102" s="169"/>
      <c r="N102" s="170"/>
      <c r="O102" s="170"/>
      <c r="P102" s="170"/>
      <c r="Q102" s="170"/>
      <c r="R102" s="170"/>
      <c r="S102" s="170"/>
      <c r="T102" s="171"/>
      <c r="AT102" s="166" t="s">
        <v>143</v>
      </c>
      <c r="AU102" s="166" t="s">
        <v>84</v>
      </c>
      <c r="AV102" s="12" t="s">
        <v>84</v>
      </c>
      <c r="AW102" s="12" t="s">
        <v>36</v>
      </c>
      <c r="AX102" s="12" t="s">
        <v>82</v>
      </c>
      <c r="AY102" s="166" t="s">
        <v>127</v>
      </c>
    </row>
    <row r="103" s="1" customFormat="1" ht="16.5" customHeight="1">
      <c r="B103" s="148"/>
      <c r="C103" s="149" t="s">
        <v>135</v>
      </c>
      <c r="D103" s="149" t="s">
        <v>130</v>
      </c>
      <c r="E103" s="150" t="s">
        <v>275</v>
      </c>
      <c r="F103" s="151" t="s">
        <v>276</v>
      </c>
      <c r="G103" s="152" t="s">
        <v>133</v>
      </c>
      <c r="H103" s="153">
        <v>89.239999999999995</v>
      </c>
      <c r="I103" s="154">
        <v>167</v>
      </c>
      <c r="J103" s="154">
        <f>ROUND(I103*H103,2)</f>
        <v>14903.08</v>
      </c>
      <c r="K103" s="151" t="s">
        <v>134</v>
      </c>
      <c r="L103" s="31"/>
      <c r="M103" s="155" t="s">
        <v>3</v>
      </c>
      <c r="N103" s="156" t="s">
        <v>45</v>
      </c>
      <c r="O103" s="157">
        <v>0.52900000000000003</v>
      </c>
      <c r="P103" s="157">
        <f>O103*H103</f>
        <v>47.20796</v>
      </c>
      <c r="Q103" s="157">
        <v>0</v>
      </c>
      <c r="R103" s="157">
        <f>Q103*H103</f>
        <v>0</v>
      </c>
      <c r="S103" s="157">
        <v>0</v>
      </c>
      <c r="T103" s="158">
        <f>S103*H103</f>
        <v>0</v>
      </c>
      <c r="AR103" s="159" t="s">
        <v>135</v>
      </c>
      <c r="AT103" s="159" t="s">
        <v>130</v>
      </c>
      <c r="AU103" s="159" t="s">
        <v>84</v>
      </c>
      <c r="AY103" s="18" t="s">
        <v>127</v>
      </c>
      <c r="BE103" s="160">
        <f>IF(N103="základní",J103,0)</f>
        <v>14903.08</v>
      </c>
      <c r="BF103" s="160">
        <f>IF(N103="snížená",J103,0)</f>
        <v>0</v>
      </c>
      <c r="BG103" s="160">
        <f>IF(N103="zákl. přenesená",J103,0)</f>
        <v>0</v>
      </c>
      <c r="BH103" s="160">
        <f>IF(N103="sníž. přenesená",J103,0)</f>
        <v>0</v>
      </c>
      <c r="BI103" s="160">
        <f>IF(N103="nulová",J103,0)</f>
        <v>0</v>
      </c>
      <c r="BJ103" s="18" t="s">
        <v>82</v>
      </c>
      <c r="BK103" s="160">
        <f>ROUND(I103*H103,2)</f>
        <v>14903.08</v>
      </c>
      <c r="BL103" s="18" t="s">
        <v>135</v>
      </c>
      <c r="BM103" s="159" t="s">
        <v>789</v>
      </c>
    </row>
    <row r="104" s="1" customFormat="1">
      <c r="B104" s="31"/>
      <c r="D104" s="161" t="s">
        <v>137</v>
      </c>
      <c r="F104" s="162" t="s">
        <v>278</v>
      </c>
      <c r="L104" s="31"/>
      <c r="M104" s="163"/>
      <c r="N104" s="63"/>
      <c r="O104" s="63"/>
      <c r="P104" s="63"/>
      <c r="Q104" s="63"/>
      <c r="R104" s="63"/>
      <c r="S104" s="63"/>
      <c r="T104" s="64"/>
      <c r="AT104" s="18" t="s">
        <v>137</v>
      </c>
      <c r="AU104" s="18" t="s">
        <v>84</v>
      </c>
    </row>
    <row r="105" s="1" customFormat="1">
      <c r="B105" s="31"/>
      <c r="D105" s="161" t="s">
        <v>139</v>
      </c>
      <c r="F105" s="164" t="s">
        <v>279</v>
      </c>
      <c r="L105" s="31"/>
      <c r="M105" s="163"/>
      <c r="N105" s="63"/>
      <c r="O105" s="63"/>
      <c r="P105" s="63"/>
      <c r="Q105" s="63"/>
      <c r="R105" s="63"/>
      <c r="S105" s="63"/>
      <c r="T105" s="64"/>
      <c r="AT105" s="18" t="s">
        <v>139</v>
      </c>
      <c r="AU105" s="18" t="s">
        <v>84</v>
      </c>
    </row>
    <row r="106" s="12" customFormat="1">
      <c r="B106" s="165"/>
      <c r="D106" s="161" t="s">
        <v>143</v>
      </c>
      <c r="E106" s="166" t="s">
        <v>3</v>
      </c>
      <c r="F106" s="167" t="s">
        <v>790</v>
      </c>
      <c r="H106" s="168">
        <v>89.239999999999995</v>
      </c>
      <c r="L106" s="165"/>
      <c r="M106" s="169"/>
      <c r="N106" s="170"/>
      <c r="O106" s="170"/>
      <c r="P106" s="170"/>
      <c r="Q106" s="170"/>
      <c r="R106" s="170"/>
      <c r="S106" s="170"/>
      <c r="T106" s="171"/>
      <c r="AT106" s="166" t="s">
        <v>143</v>
      </c>
      <c r="AU106" s="166" t="s">
        <v>84</v>
      </c>
      <c r="AV106" s="12" t="s">
        <v>84</v>
      </c>
      <c r="AW106" s="12" t="s">
        <v>36</v>
      </c>
      <c r="AX106" s="12" t="s">
        <v>82</v>
      </c>
      <c r="AY106" s="166" t="s">
        <v>127</v>
      </c>
    </row>
    <row r="107" s="1" customFormat="1" ht="16.5" customHeight="1">
      <c r="B107" s="148"/>
      <c r="C107" s="149" t="s">
        <v>168</v>
      </c>
      <c r="D107" s="149" t="s">
        <v>130</v>
      </c>
      <c r="E107" s="150" t="s">
        <v>283</v>
      </c>
      <c r="F107" s="151" t="s">
        <v>284</v>
      </c>
      <c r="G107" s="152" t="s">
        <v>133</v>
      </c>
      <c r="H107" s="153">
        <v>89.239999999999995</v>
      </c>
      <c r="I107" s="154">
        <v>14.300000000000001</v>
      </c>
      <c r="J107" s="154">
        <f>ROUND(I107*H107,2)</f>
        <v>1276.1300000000001</v>
      </c>
      <c r="K107" s="151" t="s">
        <v>134</v>
      </c>
      <c r="L107" s="31"/>
      <c r="M107" s="155" t="s">
        <v>3</v>
      </c>
      <c r="N107" s="156" t="s">
        <v>45</v>
      </c>
      <c r="O107" s="157">
        <v>0.034000000000000002</v>
      </c>
      <c r="P107" s="157">
        <f>O107*H107</f>
        <v>3.03416</v>
      </c>
      <c r="Q107" s="157">
        <v>0</v>
      </c>
      <c r="R107" s="157">
        <f>Q107*H107</f>
        <v>0</v>
      </c>
      <c r="S107" s="157">
        <v>0</v>
      </c>
      <c r="T107" s="158">
        <f>S107*H107</f>
        <v>0</v>
      </c>
      <c r="AR107" s="159" t="s">
        <v>135</v>
      </c>
      <c r="AT107" s="159" t="s">
        <v>130</v>
      </c>
      <c r="AU107" s="159" t="s">
        <v>84</v>
      </c>
      <c r="AY107" s="18" t="s">
        <v>127</v>
      </c>
      <c r="BE107" s="160">
        <f>IF(N107="základní",J107,0)</f>
        <v>1276.1300000000001</v>
      </c>
      <c r="BF107" s="160">
        <f>IF(N107="snížená",J107,0)</f>
        <v>0</v>
      </c>
      <c r="BG107" s="160">
        <f>IF(N107="zákl. přenesená",J107,0)</f>
        <v>0</v>
      </c>
      <c r="BH107" s="160">
        <f>IF(N107="sníž. přenesená",J107,0)</f>
        <v>0</v>
      </c>
      <c r="BI107" s="160">
        <f>IF(N107="nulová",J107,0)</f>
        <v>0</v>
      </c>
      <c r="BJ107" s="18" t="s">
        <v>82</v>
      </c>
      <c r="BK107" s="160">
        <f>ROUND(I107*H107,2)</f>
        <v>1276.1300000000001</v>
      </c>
      <c r="BL107" s="18" t="s">
        <v>135</v>
      </c>
      <c r="BM107" s="159" t="s">
        <v>791</v>
      </c>
    </row>
    <row r="108" s="1" customFormat="1">
      <c r="B108" s="31"/>
      <c r="D108" s="161" t="s">
        <v>137</v>
      </c>
      <c r="F108" s="162" t="s">
        <v>286</v>
      </c>
      <c r="L108" s="31"/>
      <c r="M108" s="163"/>
      <c r="N108" s="63"/>
      <c r="O108" s="63"/>
      <c r="P108" s="63"/>
      <c r="Q108" s="63"/>
      <c r="R108" s="63"/>
      <c r="S108" s="63"/>
      <c r="T108" s="64"/>
      <c r="AT108" s="18" t="s">
        <v>137</v>
      </c>
      <c r="AU108" s="18" t="s">
        <v>84</v>
      </c>
    </row>
    <row r="109" s="1" customFormat="1">
      <c r="B109" s="31"/>
      <c r="D109" s="161" t="s">
        <v>139</v>
      </c>
      <c r="F109" s="164" t="s">
        <v>279</v>
      </c>
      <c r="L109" s="31"/>
      <c r="M109" s="163"/>
      <c r="N109" s="63"/>
      <c r="O109" s="63"/>
      <c r="P109" s="63"/>
      <c r="Q109" s="63"/>
      <c r="R109" s="63"/>
      <c r="S109" s="63"/>
      <c r="T109" s="64"/>
      <c r="AT109" s="18" t="s">
        <v>139</v>
      </c>
      <c r="AU109" s="18" t="s">
        <v>84</v>
      </c>
    </row>
    <row r="110" s="1" customFormat="1" ht="16.5" customHeight="1">
      <c r="B110" s="148"/>
      <c r="C110" s="149" t="s">
        <v>179</v>
      </c>
      <c r="D110" s="149" t="s">
        <v>130</v>
      </c>
      <c r="E110" s="150" t="s">
        <v>287</v>
      </c>
      <c r="F110" s="151" t="s">
        <v>288</v>
      </c>
      <c r="G110" s="152" t="s">
        <v>133</v>
      </c>
      <c r="H110" s="153">
        <v>13.5</v>
      </c>
      <c r="I110" s="154">
        <v>39.100000000000001</v>
      </c>
      <c r="J110" s="154">
        <f>ROUND(I110*H110,2)</f>
        <v>527.85000000000002</v>
      </c>
      <c r="K110" s="151" t="s">
        <v>134</v>
      </c>
      <c r="L110" s="31"/>
      <c r="M110" s="155" t="s">
        <v>3</v>
      </c>
      <c r="N110" s="156" t="s">
        <v>45</v>
      </c>
      <c r="O110" s="157">
        <v>0.073999999999999996</v>
      </c>
      <c r="P110" s="157">
        <f>O110*H110</f>
        <v>0.999</v>
      </c>
      <c r="Q110" s="157">
        <v>0</v>
      </c>
      <c r="R110" s="157">
        <f>Q110*H110</f>
        <v>0</v>
      </c>
      <c r="S110" s="157">
        <v>0</v>
      </c>
      <c r="T110" s="158">
        <f>S110*H110</f>
        <v>0</v>
      </c>
      <c r="AR110" s="159" t="s">
        <v>135</v>
      </c>
      <c r="AT110" s="159" t="s">
        <v>130</v>
      </c>
      <c r="AU110" s="159" t="s">
        <v>84</v>
      </c>
      <c r="AY110" s="18" t="s">
        <v>127</v>
      </c>
      <c r="BE110" s="160">
        <f>IF(N110="základní",J110,0)</f>
        <v>527.85000000000002</v>
      </c>
      <c r="BF110" s="160">
        <f>IF(N110="snížená",J110,0)</f>
        <v>0</v>
      </c>
      <c r="BG110" s="160">
        <f>IF(N110="zákl. přenesená",J110,0)</f>
        <v>0</v>
      </c>
      <c r="BH110" s="160">
        <f>IF(N110="sníž. přenesená",J110,0)</f>
        <v>0</v>
      </c>
      <c r="BI110" s="160">
        <f>IF(N110="nulová",J110,0)</f>
        <v>0</v>
      </c>
      <c r="BJ110" s="18" t="s">
        <v>82</v>
      </c>
      <c r="BK110" s="160">
        <f>ROUND(I110*H110,2)</f>
        <v>527.85000000000002</v>
      </c>
      <c r="BL110" s="18" t="s">
        <v>135</v>
      </c>
      <c r="BM110" s="159" t="s">
        <v>792</v>
      </c>
    </row>
    <row r="111" s="1" customFormat="1">
      <c r="B111" s="31"/>
      <c r="D111" s="161" t="s">
        <v>137</v>
      </c>
      <c r="F111" s="162" t="s">
        <v>290</v>
      </c>
      <c r="L111" s="31"/>
      <c r="M111" s="163"/>
      <c r="N111" s="63"/>
      <c r="O111" s="63"/>
      <c r="P111" s="63"/>
      <c r="Q111" s="63"/>
      <c r="R111" s="63"/>
      <c r="S111" s="63"/>
      <c r="T111" s="64"/>
      <c r="AT111" s="18" t="s">
        <v>137</v>
      </c>
      <c r="AU111" s="18" t="s">
        <v>84</v>
      </c>
    </row>
    <row r="112" s="1" customFormat="1">
      <c r="B112" s="31"/>
      <c r="D112" s="161" t="s">
        <v>139</v>
      </c>
      <c r="F112" s="164" t="s">
        <v>291</v>
      </c>
      <c r="L112" s="31"/>
      <c r="M112" s="163"/>
      <c r="N112" s="63"/>
      <c r="O112" s="63"/>
      <c r="P112" s="63"/>
      <c r="Q112" s="63"/>
      <c r="R112" s="63"/>
      <c r="S112" s="63"/>
      <c r="T112" s="64"/>
      <c r="AT112" s="18" t="s">
        <v>139</v>
      </c>
      <c r="AU112" s="18" t="s">
        <v>84</v>
      </c>
    </row>
    <row r="113" s="1" customFormat="1">
      <c r="B113" s="31"/>
      <c r="D113" s="161" t="s">
        <v>141</v>
      </c>
      <c r="F113" s="164" t="s">
        <v>292</v>
      </c>
      <c r="L113" s="31"/>
      <c r="M113" s="163"/>
      <c r="N113" s="63"/>
      <c r="O113" s="63"/>
      <c r="P113" s="63"/>
      <c r="Q113" s="63"/>
      <c r="R113" s="63"/>
      <c r="S113" s="63"/>
      <c r="T113" s="64"/>
      <c r="AT113" s="18" t="s">
        <v>141</v>
      </c>
      <c r="AU113" s="18" t="s">
        <v>84</v>
      </c>
    </row>
    <row r="114" s="12" customFormat="1">
      <c r="B114" s="165"/>
      <c r="D114" s="161" t="s">
        <v>143</v>
      </c>
      <c r="E114" s="166" t="s">
        <v>3</v>
      </c>
      <c r="F114" s="167" t="s">
        <v>793</v>
      </c>
      <c r="H114" s="168">
        <v>13.5</v>
      </c>
      <c r="L114" s="165"/>
      <c r="M114" s="169"/>
      <c r="N114" s="170"/>
      <c r="O114" s="170"/>
      <c r="P114" s="170"/>
      <c r="Q114" s="170"/>
      <c r="R114" s="170"/>
      <c r="S114" s="170"/>
      <c r="T114" s="171"/>
      <c r="AT114" s="166" t="s">
        <v>143</v>
      </c>
      <c r="AU114" s="166" t="s">
        <v>84</v>
      </c>
      <c r="AV114" s="12" t="s">
        <v>84</v>
      </c>
      <c r="AW114" s="12" t="s">
        <v>36</v>
      </c>
      <c r="AX114" s="12" t="s">
        <v>82</v>
      </c>
      <c r="AY114" s="166" t="s">
        <v>127</v>
      </c>
    </row>
    <row r="115" s="1" customFormat="1" ht="16.5" customHeight="1">
      <c r="B115" s="148"/>
      <c r="C115" s="149" t="s">
        <v>189</v>
      </c>
      <c r="D115" s="149" t="s">
        <v>130</v>
      </c>
      <c r="E115" s="150" t="s">
        <v>294</v>
      </c>
      <c r="F115" s="151" t="s">
        <v>295</v>
      </c>
      <c r="G115" s="152" t="s">
        <v>133</v>
      </c>
      <c r="H115" s="153">
        <v>6.75</v>
      </c>
      <c r="I115" s="154">
        <v>190</v>
      </c>
      <c r="J115" s="154">
        <f>ROUND(I115*H115,2)</f>
        <v>1282.5</v>
      </c>
      <c r="K115" s="151" t="s">
        <v>134</v>
      </c>
      <c r="L115" s="31"/>
      <c r="M115" s="155" t="s">
        <v>3</v>
      </c>
      <c r="N115" s="156" t="s">
        <v>45</v>
      </c>
      <c r="O115" s="157">
        <v>0.65200000000000002</v>
      </c>
      <c r="P115" s="157">
        <f>O115*H115</f>
        <v>4.4009999999999998</v>
      </c>
      <c r="Q115" s="157">
        <v>0</v>
      </c>
      <c r="R115" s="157">
        <f>Q115*H115</f>
        <v>0</v>
      </c>
      <c r="S115" s="157">
        <v>0</v>
      </c>
      <c r="T115" s="158">
        <f>S115*H115</f>
        <v>0</v>
      </c>
      <c r="AR115" s="159" t="s">
        <v>135</v>
      </c>
      <c r="AT115" s="159" t="s">
        <v>130</v>
      </c>
      <c r="AU115" s="159" t="s">
        <v>84</v>
      </c>
      <c r="AY115" s="18" t="s">
        <v>127</v>
      </c>
      <c r="BE115" s="160">
        <f>IF(N115="základní",J115,0)</f>
        <v>1282.5</v>
      </c>
      <c r="BF115" s="160">
        <f>IF(N115="snížená",J115,0)</f>
        <v>0</v>
      </c>
      <c r="BG115" s="160">
        <f>IF(N115="zákl. přenesená",J115,0)</f>
        <v>0</v>
      </c>
      <c r="BH115" s="160">
        <f>IF(N115="sníž. přenesená",J115,0)</f>
        <v>0</v>
      </c>
      <c r="BI115" s="160">
        <f>IF(N115="nulová",J115,0)</f>
        <v>0</v>
      </c>
      <c r="BJ115" s="18" t="s">
        <v>82</v>
      </c>
      <c r="BK115" s="160">
        <f>ROUND(I115*H115,2)</f>
        <v>1282.5</v>
      </c>
      <c r="BL115" s="18" t="s">
        <v>135</v>
      </c>
      <c r="BM115" s="159" t="s">
        <v>794</v>
      </c>
    </row>
    <row r="116" s="1" customFormat="1">
      <c r="B116" s="31"/>
      <c r="D116" s="161" t="s">
        <v>137</v>
      </c>
      <c r="F116" s="162" t="s">
        <v>297</v>
      </c>
      <c r="L116" s="31"/>
      <c r="M116" s="163"/>
      <c r="N116" s="63"/>
      <c r="O116" s="63"/>
      <c r="P116" s="63"/>
      <c r="Q116" s="63"/>
      <c r="R116" s="63"/>
      <c r="S116" s="63"/>
      <c r="T116" s="64"/>
      <c r="AT116" s="18" t="s">
        <v>137</v>
      </c>
      <c r="AU116" s="18" t="s">
        <v>84</v>
      </c>
    </row>
    <row r="117" s="1" customFormat="1">
      <c r="B117" s="31"/>
      <c r="D117" s="161" t="s">
        <v>139</v>
      </c>
      <c r="F117" s="164" t="s">
        <v>298</v>
      </c>
      <c r="L117" s="31"/>
      <c r="M117" s="163"/>
      <c r="N117" s="63"/>
      <c r="O117" s="63"/>
      <c r="P117" s="63"/>
      <c r="Q117" s="63"/>
      <c r="R117" s="63"/>
      <c r="S117" s="63"/>
      <c r="T117" s="64"/>
      <c r="AT117" s="18" t="s">
        <v>139</v>
      </c>
      <c r="AU117" s="18" t="s">
        <v>84</v>
      </c>
    </row>
    <row r="118" s="1" customFormat="1">
      <c r="B118" s="31"/>
      <c r="D118" s="161" t="s">
        <v>141</v>
      </c>
      <c r="F118" s="164" t="s">
        <v>299</v>
      </c>
      <c r="L118" s="31"/>
      <c r="M118" s="163"/>
      <c r="N118" s="63"/>
      <c r="O118" s="63"/>
      <c r="P118" s="63"/>
      <c r="Q118" s="63"/>
      <c r="R118" s="63"/>
      <c r="S118" s="63"/>
      <c r="T118" s="64"/>
      <c r="AT118" s="18" t="s">
        <v>141</v>
      </c>
      <c r="AU118" s="18" t="s">
        <v>84</v>
      </c>
    </row>
    <row r="119" s="12" customFormat="1">
      <c r="B119" s="165"/>
      <c r="D119" s="161" t="s">
        <v>143</v>
      </c>
      <c r="E119" s="166" t="s">
        <v>3</v>
      </c>
      <c r="F119" s="167" t="s">
        <v>795</v>
      </c>
      <c r="H119" s="168">
        <v>6.75</v>
      </c>
      <c r="L119" s="165"/>
      <c r="M119" s="169"/>
      <c r="N119" s="170"/>
      <c r="O119" s="170"/>
      <c r="P119" s="170"/>
      <c r="Q119" s="170"/>
      <c r="R119" s="170"/>
      <c r="S119" s="170"/>
      <c r="T119" s="171"/>
      <c r="AT119" s="166" t="s">
        <v>143</v>
      </c>
      <c r="AU119" s="166" t="s">
        <v>84</v>
      </c>
      <c r="AV119" s="12" t="s">
        <v>84</v>
      </c>
      <c r="AW119" s="12" t="s">
        <v>36</v>
      </c>
      <c r="AX119" s="12" t="s">
        <v>82</v>
      </c>
      <c r="AY119" s="166" t="s">
        <v>127</v>
      </c>
    </row>
    <row r="120" s="1" customFormat="1" ht="16.5" customHeight="1">
      <c r="B120" s="148"/>
      <c r="C120" s="149" t="s">
        <v>194</v>
      </c>
      <c r="D120" s="149" t="s">
        <v>130</v>
      </c>
      <c r="E120" s="150" t="s">
        <v>301</v>
      </c>
      <c r="F120" s="151" t="s">
        <v>302</v>
      </c>
      <c r="G120" s="152" t="s">
        <v>133</v>
      </c>
      <c r="H120" s="153">
        <v>33.810000000000002</v>
      </c>
      <c r="I120" s="154">
        <v>95</v>
      </c>
      <c r="J120" s="154">
        <f>ROUND(I120*H120,2)</f>
        <v>3211.9499999999998</v>
      </c>
      <c r="K120" s="151" t="s">
        <v>134</v>
      </c>
      <c r="L120" s="31"/>
      <c r="M120" s="155" t="s">
        <v>3</v>
      </c>
      <c r="N120" s="156" t="s">
        <v>45</v>
      </c>
      <c r="O120" s="157">
        <v>0.29899999999999999</v>
      </c>
      <c r="P120" s="157">
        <f>O120*H120</f>
        <v>10.10919</v>
      </c>
      <c r="Q120" s="157">
        <v>0</v>
      </c>
      <c r="R120" s="157">
        <f>Q120*H120</f>
        <v>0</v>
      </c>
      <c r="S120" s="157">
        <v>0</v>
      </c>
      <c r="T120" s="158">
        <f>S120*H120</f>
        <v>0</v>
      </c>
      <c r="AR120" s="159" t="s">
        <v>135</v>
      </c>
      <c r="AT120" s="159" t="s">
        <v>130</v>
      </c>
      <c r="AU120" s="159" t="s">
        <v>84</v>
      </c>
      <c r="AY120" s="18" t="s">
        <v>127</v>
      </c>
      <c r="BE120" s="160">
        <f>IF(N120="základní",J120,0)</f>
        <v>3211.9499999999998</v>
      </c>
      <c r="BF120" s="160">
        <f>IF(N120="snížená",J120,0)</f>
        <v>0</v>
      </c>
      <c r="BG120" s="160">
        <f>IF(N120="zákl. přenesená",J120,0)</f>
        <v>0</v>
      </c>
      <c r="BH120" s="160">
        <f>IF(N120="sníž. přenesená",J120,0)</f>
        <v>0</v>
      </c>
      <c r="BI120" s="160">
        <f>IF(N120="nulová",J120,0)</f>
        <v>0</v>
      </c>
      <c r="BJ120" s="18" t="s">
        <v>82</v>
      </c>
      <c r="BK120" s="160">
        <f>ROUND(I120*H120,2)</f>
        <v>3211.9499999999998</v>
      </c>
      <c r="BL120" s="18" t="s">
        <v>135</v>
      </c>
      <c r="BM120" s="159" t="s">
        <v>796</v>
      </c>
    </row>
    <row r="121" s="1" customFormat="1">
      <c r="B121" s="31"/>
      <c r="D121" s="161" t="s">
        <v>137</v>
      </c>
      <c r="F121" s="162" t="s">
        <v>304</v>
      </c>
      <c r="L121" s="31"/>
      <c r="M121" s="163"/>
      <c r="N121" s="63"/>
      <c r="O121" s="63"/>
      <c r="P121" s="63"/>
      <c r="Q121" s="63"/>
      <c r="R121" s="63"/>
      <c r="S121" s="63"/>
      <c r="T121" s="64"/>
      <c r="AT121" s="18" t="s">
        <v>137</v>
      </c>
      <c r="AU121" s="18" t="s">
        <v>84</v>
      </c>
    </row>
    <row r="122" s="1" customFormat="1">
      <c r="B122" s="31"/>
      <c r="D122" s="161" t="s">
        <v>139</v>
      </c>
      <c r="F122" s="164" t="s">
        <v>305</v>
      </c>
      <c r="L122" s="31"/>
      <c r="M122" s="163"/>
      <c r="N122" s="63"/>
      <c r="O122" s="63"/>
      <c r="P122" s="63"/>
      <c r="Q122" s="63"/>
      <c r="R122" s="63"/>
      <c r="S122" s="63"/>
      <c r="T122" s="64"/>
      <c r="AT122" s="18" t="s">
        <v>139</v>
      </c>
      <c r="AU122" s="18" t="s">
        <v>84</v>
      </c>
    </row>
    <row r="123" s="1" customFormat="1">
      <c r="B123" s="31"/>
      <c r="D123" s="161" t="s">
        <v>141</v>
      </c>
      <c r="F123" s="164" t="s">
        <v>797</v>
      </c>
      <c r="L123" s="31"/>
      <c r="M123" s="163"/>
      <c r="N123" s="63"/>
      <c r="O123" s="63"/>
      <c r="P123" s="63"/>
      <c r="Q123" s="63"/>
      <c r="R123" s="63"/>
      <c r="S123" s="63"/>
      <c r="T123" s="64"/>
      <c r="AT123" s="18" t="s">
        <v>141</v>
      </c>
      <c r="AU123" s="18" t="s">
        <v>84</v>
      </c>
    </row>
    <row r="124" s="12" customFormat="1">
      <c r="B124" s="165"/>
      <c r="D124" s="161" t="s">
        <v>143</v>
      </c>
      <c r="E124" s="166" t="s">
        <v>3</v>
      </c>
      <c r="F124" s="167" t="s">
        <v>798</v>
      </c>
      <c r="H124" s="168">
        <v>6.75</v>
      </c>
      <c r="L124" s="165"/>
      <c r="M124" s="169"/>
      <c r="N124" s="170"/>
      <c r="O124" s="170"/>
      <c r="P124" s="170"/>
      <c r="Q124" s="170"/>
      <c r="R124" s="170"/>
      <c r="S124" s="170"/>
      <c r="T124" s="171"/>
      <c r="AT124" s="166" t="s">
        <v>143</v>
      </c>
      <c r="AU124" s="166" t="s">
        <v>84</v>
      </c>
      <c r="AV124" s="12" t="s">
        <v>84</v>
      </c>
      <c r="AW124" s="12" t="s">
        <v>36</v>
      </c>
      <c r="AX124" s="12" t="s">
        <v>74</v>
      </c>
      <c r="AY124" s="166" t="s">
        <v>127</v>
      </c>
    </row>
    <row r="125" s="12" customFormat="1">
      <c r="B125" s="165"/>
      <c r="D125" s="161" t="s">
        <v>143</v>
      </c>
      <c r="E125" s="166" t="s">
        <v>3</v>
      </c>
      <c r="F125" s="167" t="s">
        <v>799</v>
      </c>
      <c r="H125" s="168">
        <v>22.52</v>
      </c>
      <c r="L125" s="165"/>
      <c r="M125" s="169"/>
      <c r="N125" s="170"/>
      <c r="O125" s="170"/>
      <c r="P125" s="170"/>
      <c r="Q125" s="170"/>
      <c r="R125" s="170"/>
      <c r="S125" s="170"/>
      <c r="T125" s="171"/>
      <c r="AT125" s="166" t="s">
        <v>143</v>
      </c>
      <c r="AU125" s="166" t="s">
        <v>84</v>
      </c>
      <c r="AV125" s="12" t="s">
        <v>84</v>
      </c>
      <c r="AW125" s="12" t="s">
        <v>36</v>
      </c>
      <c r="AX125" s="12" t="s">
        <v>74</v>
      </c>
      <c r="AY125" s="166" t="s">
        <v>127</v>
      </c>
    </row>
    <row r="126" s="12" customFormat="1">
      <c r="B126" s="165"/>
      <c r="D126" s="161" t="s">
        <v>143</v>
      </c>
      <c r="E126" s="166" t="s">
        <v>3</v>
      </c>
      <c r="F126" s="167" t="s">
        <v>800</v>
      </c>
      <c r="H126" s="168">
        <v>4.54</v>
      </c>
      <c r="L126" s="165"/>
      <c r="M126" s="169"/>
      <c r="N126" s="170"/>
      <c r="O126" s="170"/>
      <c r="P126" s="170"/>
      <c r="Q126" s="170"/>
      <c r="R126" s="170"/>
      <c r="S126" s="170"/>
      <c r="T126" s="171"/>
      <c r="AT126" s="166" t="s">
        <v>143</v>
      </c>
      <c r="AU126" s="166" t="s">
        <v>84</v>
      </c>
      <c r="AV126" s="12" t="s">
        <v>84</v>
      </c>
      <c r="AW126" s="12" t="s">
        <v>36</v>
      </c>
      <c r="AX126" s="12" t="s">
        <v>74</v>
      </c>
      <c r="AY126" s="166" t="s">
        <v>127</v>
      </c>
    </row>
    <row r="127" s="13" customFormat="1">
      <c r="B127" s="181"/>
      <c r="D127" s="161" t="s">
        <v>143</v>
      </c>
      <c r="E127" s="182" t="s">
        <v>3</v>
      </c>
      <c r="F127" s="183" t="s">
        <v>206</v>
      </c>
      <c r="H127" s="184">
        <v>33.810000000000002</v>
      </c>
      <c r="L127" s="181"/>
      <c r="M127" s="185"/>
      <c r="N127" s="186"/>
      <c r="O127" s="186"/>
      <c r="P127" s="186"/>
      <c r="Q127" s="186"/>
      <c r="R127" s="186"/>
      <c r="S127" s="186"/>
      <c r="T127" s="187"/>
      <c r="AT127" s="182" t="s">
        <v>143</v>
      </c>
      <c r="AU127" s="182" t="s">
        <v>84</v>
      </c>
      <c r="AV127" s="13" t="s">
        <v>135</v>
      </c>
      <c r="AW127" s="13" t="s">
        <v>36</v>
      </c>
      <c r="AX127" s="13" t="s">
        <v>82</v>
      </c>
      <c r="AY127" s="182" t="s">
        <v>127</v>
      </c>
    </row>
    <row r="128" s="1" customFormat="1" ht="16.5" customHeight="1">
      <c r="B128" s="148"/>
      <c r="C128" s="172" t="s">
        <v>156</v>
      </c>
      <c r="D128" s="172" t="s">
        <v>190</v>
      </c>
      <c r="E128" s="173" t="s">
        <v>309</v>
      </c>
      <c r="F128" s="174" t="s">
        <v>310</v>
      </c>
      <c r="G128" s="175" t="s">
        <v>171</v>
      </c>
      <c r="H128" s="176">
        <v>40.536000000000001</v>
      </c>
      <c r="I128" s="177">
        <v>956</v>
      </c>
      <c r="J128" s="177">
        <f>ROUND(I128*H128,2)</f>
        <v>38752.419999999998</v>
      </c>
      <c r="K128" s="174" t="s">
        <v>134</v>
      </c>
      <c r="L128" s="178"/>
      <c r="M128" s="179" t="s">
        <v>3</v>
      </c>
      <c r="N128" s="180" t="s">
        <v>45</v>
      </c>
      <c r="O128" s="157">
        <v>0</v>
      </c>
      <c r="P128" s="157">
        <f>O128*H128</f>
        <v>0</v>
      </c>
      <c r="Q128" s="157">
        <v>1</v>
      </c>
      <c r="R128" s="157">
        <f>Q128*H128</f>
        <v>40.536000000000001</v>
      </c>
      <c r="S128" s="157">
        <v>0</v>
      </c>
      <c r="T128" s="158">
        <f>S128*H128</f>
        <v>0</v>
      </c>
      <c r="AR128" s="159" t="s">
        <v>194</v>
      </c>
      <c r="AT128" s="159" t="s">
        <v>190</v>
      </c>
      <c r="AU128" s="159" t="s">
        <v>84</v>
      </c>
      <c r="AY128" s="18" t="s">
        <v>127</v>
      </c>
      <c r="BE128" s="160">
        <f>IF(N128="základní",J128,0)</f>
        <v>38752.419999999998</v>
      </c>
      <c r="BF128" s="160">
        <f>IF(N128="snížená",J128,0)</f>
        <v>0</v>
      </c>
      <c r="BG128" s="160">
        <f>IF(N128="zákl. přenesená",J128,0)</f>
        <v>0</v>
      </c>
      <c r="BH128" s="160">
        <f>IF(N128="sníž. přenesená",J128,0)</f>
        <v>0</v>
      </c>
      <c r="BI128" s="160">
        <f>IF(N128="nulová",J128,0)</f>
        <v>0</v>
      </c>
      <c r="BJ128" s="18" t="s">
        <v>82</v>
      </c>
      <c r="BK128" s="160">
        <f>ROUND(I128*H128,2)</f>
        <v>38752.419999999998</v>
      </c>
      <c r="BL128" s="18" t="s">
        <v>135</v>
      </c>
      <c r="BM128" s="159" t="s">
        <v>801</v>
      </c>
    </row>
    <row r="129" s="1" customFormat="1">
      <c r="B129" s="31"/>
      <c r="D129" s="161" t="s">
        <v>137</v>
      </c>
      <c r="F129" s="162" t="s">
        <v>310</v>
      </c>
      <c r="L129" s="31"/>
      <c r="M129" s="163"/>
      <c r="N129" s="63"/>
      <c r="O129" s="63"/>
      <c r="P129" s="63"/>
      <c r="Q129" s="63"/>
      <c r="R129" s="63"/>
      <c r="S129" s="63"/>
      <c r="T129" s="64"/>
      <c r="AT129" s="18" t="s">
        <v>137</v>
      </c>
      <c r="AU129" s="18" t="s">
        <v>84</v>
      </c>
    </row>
    <row r="130" s="1" customFormat="1">
      <c r="B130" s="31"/>
      <c r="D130" s="161" t="s">
        <v>141</v>
      </c>
      <c r="F130" s="164" t="s">
        <v>312</v>
      </c>
      <c r="L130" s="31"/>
      <c r="M130" s="163"/>
      <c r="N130" s="63"/>
      <c r="O130" s="63"/>
      <c r="P130" s="63"/>
      <c r="Q130" s="63"/>
      <c r="R130" s="63"/>
      <c r="S130" s="63"/>
      <c r="T130" s="64"/>
      <c r="AT130" s="18" t="s">
        <v>141</v>
      </c>
      <c r="AU130" s="18" t="s">
        <v>84</v>
      </c>
    </row>
    <row r="131" s="12" customFormat="1">
      <c r="B131" s="165"/>
      <c r="D131" s="161" t="s">
        <v>143</v>
      </c>
      <c r="E131" s="166" t="s">
        <v>3</v>
      </c>
      <c r="F131" s="167" t="s">
        <v>802</v>
      </c>
      <c r="H131" s="168">
        <v>40.536000000000001</v>
      </c>
      <c r="L131" s="165"/>
      <c r="M131" s="169"/>
      <c r="N131" s="170"/>
      <c r="O131" s="170"/>
      <c r="P131" s="170"/>
      <c r="Q131" s="170"/>
      <c r="R131" s="170"/>
      <c r="S131" s="170"/>
      <c r="T131" s="171"/>
      <c r="AT131" s="166" t="s">
        <v>143</v>
      </c>
      <c r="AU131" s="166" t="s">
        <v>84</v>
      </c>
      <c r="AV131" s="12" t="s">
        <v>84</v>
      </c>
      <c r="AW131" s="12" t="s">
        <v>36</v>
      </c>
      <c r="AX131" s="12" t="s">
        <v>82</v>
      </c>
      <c r="AY131" s="166" t="s">
        <v>127</v>
      </c>
    </row>
    <row r="132" s="1" customFormat="1" ht="16.5" customHeight="1">
      <c r="B132" s="148"/>
      <c r="C132" s="172" t="s">
        <v>212</v>
      </c>
      <c r="D132" s="172" t="s">
        <v>190</v>
      </c>
      <c r="E132" s="173" t="s">
        <v>803</v>
      </c>
      <c r="F132" s="174" t="s">
        <v>804</v>
      </c>
      <c r="G132" s="175" t="s">
        <v>171</v>
      </c>
      <c r="H132" s="176">
        <v>7.718</v>
      </c>
      <c r="I132" s="177">
        <v>312</v>
      </c>
      <c r="J132" s="177">
        <f>ROUND(I132*H132,2)</f>
        <v>2408.02</v>
      </c>
      <c r="K132" s="174" t="s">
        <v>134</v>
      </c>
      <c r="L132" s="178"/>
      <c r="M132" s="179" t="s">
        <v>3</v>
      </c>
      <c r="N132" s="180" t="s">
        <v>45</v>
      </c>
      <c r="O132" s="157">
        <v>0</v>
      </c>
      <c r="P132" s="157">
        <f>O132*H132</f>
        <v>0</v>
      </c>
      <c r="Q132" s="157">
        <v>1</v>
      </c>
      <c r="R132" s="157">
        <f>Q132*H132</f>
        <v>7.718</v>
      </c>
      <c r="S132" s="157">
        <v>0</v>
      </c>
      <c r="T132" s="158">
        <f>S132*H132</f>
        <v>0</v>
      </c>
      <c r="AR132" s="159" t="s">
        <v>194</v>
      </c>
      <c r="AT132" s="159" t="s">
        <v>190</v>
      </c>
      <c r="AU132" s="159" t="s">
        <v>84</v>
      </c>
      <c r="AY132" s="18" t="s">
        <v>127</v>
      </c>
      <c r="BE132" s="160">
        <f>IF(N132="základní",J132,0)</f>
        <v>2408.02</v>
      </c>
      <c r="BF132" s="160">
        <f>IF(N132="snížená",J132,0)</f>
        <v>0</v>
      </c>
      <c r="BG132" s="160">
        <f>IF(N132="zákl. přenesená",J132,0)</f>
        <v>0</v>
      </c>
      <c r="BH132" s="160">
        <f>IF(N132="sníž. přenesená",J132,0)</f>
        <v>0</v>
      </c>
      <c r="BI132" s="160">
        <f>IF(N132="nulová",J132,0)</f>
        <v>0</v>
      </c>
      <c r="BJ132" s="18" t="s">
        <v>82</v>
      </c>
      <c r="BK132" s="160">
        <f>ROUND(I132*H132,2)</f>
        <v>2408.02</v>
      </c>
      <c r="BL132" s="18" t="s">
        <v>135</v>
      </c>
      <c r="BM132" s="159" t="s">
        <v>805</v>
      </c>
    </row>
    <row r="133" s="1" customFormat="1">
      <c r="B133" s="31"/>
      <c r="D133" s="161" t="s">
        <v>137</v>
      </c>
      <c r="F133" s="162" t="s">
        <v>804</v>
      </c>
      <c r="L133" s="31"/>
      <c r="M133" s="163"/>
      <c r="N133" s="63"/>
      <c r="O133" s="63"/>
      <c r="P133" s="63"/>
      <c r="Q133" s="63"/>
      <c r="R133" s="63"/>
      <c r="S133" s="63"/>
      <c r="T133" s="64"/>
      <c r="AT133" s="18" t="s">
        <v>137</v>
      </c>
      <c r="AU133" s="18" t="s">
        <v>84</v>
      </c>
    </row>
    <row r="134" s="1" customFormat="1">
      <c r="B134" s="31"/>
      <c r="D134" s="161" t="s">
        <v>141</v>
      </c>
      <c r="F134" s="164" t="s">
        <v>806</v>
      </c>
      <c r="L134" s="31"/>
      <c r="M134" s="163"/>
      <c r="N134" s="63"/>
      <c r="O134" s="63"/>
      <c r="P134" s="63"/>
      <c r="Q134" s="63"/>
      <c r="R134" s="63"/>
      <c r="S134" s="63"/>
      <c r="T134" s="64"/>
      <c r="AT134" s="18" t="s">
        <v>141</v>
      </c>
      <c r="AU134" s="18" t="s">
        <v>84</v>
      </c>
    </row>
    <row r="135" s="12" customFormat="1">
      <c r="B135" s="165"/>
      <c r="D135" s="161" t="s">
        <v>143</v>
      </c>
      <c r="E135" s="166" t="s">
        <v>3</v>
      </c>
      <c r="F135" s="167" t="s">
        <v>807</v>
      </c>
      <c r="H135" s="168">
        <v>7.718</v>
      </c>
      <c r="L135" s="165"/>
      <c r="M135" s="169"/>
      <c r="N135" s="170"/>
      <c r="O135" s="170"/>
      <c r="P135" s="170"/>
      <c r="Q135" s="170"/>
      <c r="R135" s="170"/>
      <c r="S135" s="170"/>
      <c r="T135" s="171"/>
      <c r="AT135" s="166" t="s">
        <v>143</v>
      </c>
      <c r="AU135" s="166" t="s">
        <v>84</v>
      </c>
      <c r="AV135" s="12" t="s">
        <v>84</v>
      </c>
      <c r="AW135" s="12" t="s">
        <v>36</v>
      </c>
      <c r="AX135" s="12" t="s">
        <v>82</v>
      </c>
      <c r="AY135" s="166" t="s">
        <v>127</v>
      </c>
    </row>
    <row r="136" s="1" customFormat="1" ht="16.5" customHeight="1">
      <c r="B136" s="148"/>
      <c r="C136" s="149" t="s">
        <v>219</v>
      </c>
      <c r="D136" s="149" t="s">
        <v>130</v>
      </c>
      <c r="E136" s="150" t="s">
        <v>314</v>
      </c>
      <c r="F136" s="151" t="s">
        <v>315</v>
      </c>
      <c r="G136" s="152" t="s">
        <v>147</v>
      </c>
      <c r="H136" s="153">
        <v>24.550000000000001</v>
      </c>
      <c r="I136" s="154">
        <v>45.5</v>
      </c>
      <c r="J136" s="154">
        <f>ROUND(I136*H136,2)</f>
        <v>1117.03</v>
      </c>
      <c r="K136" s="151" t="s">
        <v>134</v>
      </c>
      <c r="L136" s="31"/>
      <c r="M136" s="155" t="s">
        <v>3</v>
      </c>
      <c r="N136" s="156" t="s">
        <v>45</v>
      </c>
      <c r="O136" s="157">
        <v>0.17699999999999999</v>
      </c>
      <c r="P136" s="157">
        <f>O136*H136</f>
        <v>4.3453499999999998</v>
      </c>
      <c r="Q136" s="157">
        <v>0</v>
      </c>
      <c r="R136" s="157">
        <f>Q136*H136</f>
        <v>0</v>
      </c>
      <c r="S136" s="157">
        <v>0</v>
      </c>
      <c r="T136" s="158">
        <f>S136*H136</f>
        <v>0</v>
      </c>
      <c r="AR136" s="159" t="s">
        <v>135</v>
      </c>
      <c r="AT136" s="159" t="s">
        <v>130</v>
      </c>
      <c r="AU136" s="159" t="s">
        <v>84</v>
      </c>
      <c r="AY136" s="18" t="s">
        <v>127</v>
      </c>
      <c r="BE136" s="160">
        <f>IF(N136="základní",J136,0)</f>
        <v>1117.03</v>
      </c>
      <c r="BF136" s="160">
        <f>IF(N136="snížená",J136,0)</f>
        <v>0</v>
      </c>
      <c r="BG136" s="160">
        <f>IF(N136="zákl. přenesená",J136,0)</f>
        <v>0</v>
      </c>
      <c r="BH136" s="160">
        <f>IF(N136="sníž. přenesená",J136,0)</f>
        <v>0</v>
      </c>
      <c r="BI136" s="160">
        <f>IF(N136="nulová",J136,0)</f>
        <v>0</v>
      </c>
      <c r="BJ136" s="18" t="s">
        <v>82</v>
      </c>
      <c r="BK136" s="160">
        <f>ROUND(I136*H136,2)</f>
        <v>1117.03</v>
      </c>
      <c r="BL136" s="18" t="s">
        <v>135</v>
      </c>
      <c r="BM136" s="159" t="s">
        <v>808</v>
      </c>
    </row>
    <row r="137" s="1" customFormat="1">
      <c r="B137" s="31"/>
      <c r="D137" s="161" t="s">
        <v>137</v>
      </c>
      <c r="F137" s="162" t="s">
        <v>317</v>
      </c>
      <c r="L137" s="31"/>
      <c r="M137" s="163"/>
      <c r="N137" s="63"/>
      <c r="O137" s="63"/>
      <c r="P137" s="63"/>
      <c r="Q137" s="63"/>
      <c r="R137" s="63"/>
      <c r="S137" s="63"/>
      <c r="T137" s="64"/>
      <c r="AT137" s="18" t="s">
        <v>137</v>
      </c>
      <c r="AU137" s="18" t="s">
        <v>84</v>
      </c>
    </row>
    <row r="138" s="1" customFormat="1">
      <c r="B138" s="31"/>
      <c r="D138" s="161" t="s">
        <v>139</v>
      </c>
      <c r="F138" s="164" t="s">
        <v>318</v>
      </c>
      <c r="L138" s="31"/>
      <c r="M138" s="163"/>
      <c r="N138" s="63"/>
      <c r="O138" s="63"/>
      <c r="P138" s="63"/>
      <c r="Q138" s="63"/>
      <c r="R138" s="63"/>
      <c r="S138" s="63"/>
      <c r="T138" s="64"/>
      <c r="AT138" s="18" t="s">
        <v>139</v>
      </c>
      <c r="AU138" s="18" t="s">
        <v>84</v>
      </c>
    </row>
    <row r="139" s="1" customFormat="1">
      <c r="B139" s="31"/>
      <c r="D139" s="161" t="s">
        <v>141</v>
      </c>
      <c r="F139" s="164" t="s">
        <v>319</v>
      </c>
      <c r="L139" s="31"/>
      <c r="M139" s="163"/>
      <c r="N139" s="63"/>
      <c r="O139" s="63"/>
      <c r="P139" s="63"/>
      <c r="Q139" s="63"/>
      <c r="R139" s="63"/>
      <c r="S139" s="63"/>
      <c r="T139" s="64"/>
      <c r="AT139" s="18" t="s">
        <v>141</v>
      </c>
      <c r="AU139" s="18" t="s">
        <v>84</v>
      </c>
    </row>
    <row r="140" s="12" customFormat="1">
      <c r="B140" s="165"/>
      <c r="D140" s="161" t="s">
        <v>143</v>
      </c>
      <c r="E140" s="166" t="s">
        <v>3</v>
      </c>
      <c r="F140" s="167" t="s">
        <v>809</v>
      </c>
      <c r="H140" s="168">
        <v>24.550000000000001</v>
      </c>
      <c r="L140" s="165"/>
      <c r="M140" s="169"/>
      <c r="N140" s="170"/>
      <c r="O140" s="170"/>
      <c r="P140" s="170"/>
      <c r="Q140" s="170"/>
      <c r="R140" s="170"/>
      <c r="S140" s="170"/>
      <c r="T140" s="171"/>
      <c r="AT140" s="166" t="s">
        <v>143</v>
      </c>
      <c r="AU140" s="166" t="s">
        <v>84</v>
      </c>
      <c r="AV140" s="12" t="s">
        <v>84</v>
      </c>
      <c r="AW140" s="12" t="s">
        <v>36</v>
      </c>
      <c r="AX140" s="12" t="s">
        <v>82</v>
      </c>
      <c r="AY140" s="166" t="s">
        <v>127</v>
      </c>
    </row>
    <row r="141" s="1" customFormat="1" ht="16.5" customHeight="1">
      <c r="B141" s="148"/>
      <c r="C141" s="172" t="s">
        <v>225</v>
      </c>
      <c r="D141" s="172" t="s">
        <v>190</v>
      </c>
      <c r="E141" s="173" t="s">
        <v>321</v>
      </c>
      <c r="F141" s="174" t="s">
        <v>322</v>
      </c>
      <c r="G141" s="175" t="s">
        <v>171</v>
      </c>
      <c r="H141" s="176">
        <v>6.6289999999999996</v>
      </c>
      <c r="I141" s="177">
        <v>536</v>
      </c>
      <c r="J141" s="177">
        <f>ROUND(I141*H141,2)</f>
        <v>3553.1399999999999</v>
      </c>
      <c r="K141" s="174" t="s">
        <v>134</v>
      </c>
      <c r="L141" s="178"/>
      <c r="M141" s="179" t="s">
        <v>3</v>
      </c>
      <c r="N141" s="180" t="s">
        <v>45</v>
      </c>
      <c r="O141" s="157">
        <v>0</v>
      </c>
      <c r="P141" s="157">
        <f>O141*H141</f>
        <v>0</v>
      </c>
      <c r="Q141" s="157">
        <v>1</v>
      </c>
      <c r="R141" s="157">
        <f>Q141*H141</f>
        <v>6.6289999999999996</v>
      </c>
      <c r="S141" s="157">
        <v>0</v>
      </c>
      <c r="T141" s="158">
        <f>S141*H141</f>
        <v>0</v>
      </c>
      <c r="AR141" s="159" t="s">
        <v>194</v>
      </c>
      <c r="AT141" s="159" t="s">
        <v>190</v>
      </c>
      <c r="AU141" s="159" t="s">
        <v>84</v>
      </c>
      <c r="AY141" s="18" t="s">
        <v>127</v>
      </c>
      <c r="BE141" s="160">
        <f>IF(N141="základní",J141,0)</f>
        <v>3553.1399999999999</v>
      </c>
      <c r="BF141" s="160">
        <f>IF(N141="snížená",J141,0)</f>
        <v>0</v>
      </c>
      <c r="BG141" s="160">
        <f>IF(N141="zákl. přenesená",J141,0)</f>
        <v>0</v>
      </c>
      <c r="BH141" s="160">
        <f>IF(N141="sníž. přenesená",J141,0)</f>
        <v>0</v>
      </c>
      <c r="BI141" s="160">
        <f>IF(N141="nulová",J141,0)</f>
        <v>0</v>
      </c>
      <c r="BJ141" s="18" t="s">
        <v>82</v>
      </c>
      <c r="BK141" s="160">
        <f>ROUND(I141*H141,2)</f>
        <v>3553.1399999999999</v>
      </c>
      <c r="BL141" s="18" t="s">
        <v>135</v>
      </c>
      <c r="BM141" s="159" t="s">
        <v>810</v>
      </c>
    </row>
    <row r="142" s="1" customFormat="1">
      <c r="B142" s="31"/>
      <c r="D142" s="161" t="s">
        <v>137</v>
      </c>
      <c r="F142" s="162" t="s">
        <v>322</v>
      </c>
      <c r="L142" s="31"/>
      <c r="M142" s="163"/>
      <c r="N142" s="63"/>
      <c r="O142" s="63"/>
      <c r="P142" s="63"/>
      <c r="Q142" s="63"/>
      <c r="R142" s="63"/>
      <c r="S142" s="63"/>
      <c r="T142" s="64"/>
      <c r="AT142" s="18" t="s">
        <v>137</v>
      </c>
      <c r="AU142" s="18" t="s">
        <v>84</v>
      </c>
    </row>
    <row r="143" s="12" customFormat="1">
      <c r="B143" s="165"/>
      <c r="D143" s="161" t="s">
        <v>143</v>
      </c>
      <c r="E143" s="166" t="s">
        <v>3</v>
      </c>
      <c r="F143" s="167" t="s">
        <v>811</v>
      </c>
      <c r="H143" s="168">
        <v>6.6289999999999996</v>
      </c>
      <c r="L143" s="165"/>
      <c r="M143" s="169"/>
      <c r="N143" s="170"/>
      <c r="O143" s="170"/>
      <c r="P143" s="170"/>
      <c r="Q143" s="170"/>
      <c r="R143" s="170"/>
      <c r="S143" s="170"/>
      <c r="T143" s="171"/>
      <c r="AT143" s="166" t="s">
        <v>143</v>
      </c>
      <c r="AU143" s="166" t="s">
        <v>84</v>
      </c>
      <c r="AV143" s="12" t="s">
        <v>84</v>
      </c>
      <c r="AW143" s="12" t="s">
        <v>36</v>
      </c>
      <c r="AX143" s="12" t="s">
        <v>82</v>
      </c>
      <c r="AY143" s="166" t="s">
        <v>127</v>
      </c>
    </row>
    <row r="144" s="1" customFormat="1" ht="16.5" customHeight="1">
      <c r="B144" s="148"/>
      <c r="C144" s="149" t="s">
        <v>234</v>
      </c>
      <c r="D144" s="149" t="s">
        <v>130</v>
      </c>
      <c r="E144" s="150" t="s">
        <v>326</v>
      </c>
      <c r="F144" s="151" t="s">
        <v>327</v>
      </c>
      <c r="G144" s="152" t="s">
        <v>147</v>
      </c>
      <c r="H144" s="153">
        <v>24.550000000000001</v>
      </c>
      <c r="I144" s="154">
        <v>18.199999999999999</v>
      </c>
      <c r="J144" s="154">
        <f>ROUND(I144*H144,2)</f>
        <v>446.81</v>
      </c>
      <c r="K144" s="151" t="s">
        <v>134</v>
      </c>
      <c r="L144" s="31"/>
      <c r="M144" s="155" t="s">
        <v>3</v>
      </c>
      <c r="N144" s="156" t="s">
        <v>45</v>
      </c>
      <c r="O144" s="157">
        <v>0.058000000000000003</v>
      </c>
      <c r="P144" s="157">
        <f>O144*H144</f>
        <v>1.4239000000000002</v>
      </c>
      <c r="Q144" s="157">
        <v>0</v>
      </c>
      <c r="R144" s="157">
        <f>Q144*H144</f>
        <v>0</v>
      </c>
      <c r="S144" s="157">
        <v>0</v>
      </c>
      <c r="T144" s="158">
        <f>S144*H144</f>
        <v>0</v>
      </c>
      <c r="AR144" s="159" t="s">
        <v>135</v>
      </c>
      <c r="AT144" s="159" t="s">
        <v>130</v>
      </c>
      <c r="AU144" s="159" t="s">
        <v>84</v>
      </c>
      <c r="AY144" s="18" t="s">
        <v>127</v>
      </c>
      <c r="BE144" s="160">
        <f>IF(N144="základní",J144,0)</f>
        <v>446.81</v>
      </c>
      <c r="BF144" s="160">
        <f>IF(N144="snížená",J144,0)</f>
        <v>0</v>
      </c>
      <c r="BG144" s="160">
        <f>IF(N144="zákl. přenesená",J144,0)</f>
        <v>0</v>
      </c>
      <c r="BH144" s="160">
        <f>IF(N144="sníž. přenesená",J144,0)</f>
        <v>0</v>
      </c>
      <c r="BI144" s="160">
        <f>IF(N144="nulová",J144,0)</f>
        <v>0</v>
      </c>
      <c r="BJ144" s="18" t="s">
        <v>82</v>
      </c>
      <c r="BK144" s="160">
        <f>ROUND(I144*H144,2)</f>
        <v>446.81</v>
      </c>
      <c r="BL144" s="18" t="s">
        <v>135</v>
      </c>
      <c r="BM144" s="159" t="s">
        <v>812</v>
      </c>
    </row>
    <row r="145" s="1" customFormat="1">
      <c r="B145" s="31"/>
      <c r="D145" s="161" t="s">
        <v>137</v>
      </c>
      <c r="F145" s="162" t="s">
        <v>329</v>
      </c>
      <c r="L145" s="31"/>
      <c r="M145" s="163"/>
      <c r="N145" s="63"/>
      <c r="O145" s="63"/>
      <c r="P145" s="63"/>
      <c r="Q145" s="63"/>
      <c r="R145" s="63"/>
      <c r="S145" s="63"/>
      <c r="T145" s="64"/>
      <c r="AT145" s="18" t="s">
        <v>137</v>
      </c>
      <c r="AU145" s="18" t="s">
        <v>84</v>
      </c>
    </row>
    <row r="146" s="1" customFormat="1">
      <c r="B146" s="31"/>
      <c r="D146" s="161" t="s">
        <v>139</v>
      </c>
      <c r="F146" s="164" t="s">
        <v>330</v>
      </c>
      <c r="L146" s="31"/>
      <c r="M146" s="163"/>
      <c r="N146" s="63"/>
      <c r="O146" s="63"/>
      <c r="P146" s="63"/>
      <c r="Q146" s="63"/>
      <c r="R146" s="63"/>
      <c r="S146" s="63"/>
      <c r="T146" s="64"/>
      <c r="AT146" s="18" t="s">
        <v>139</v>
      </c>
      <c r="AU146" s="18" t="s">
        <v>84</v>
      </c>
    </row>
    <row r="147" s="12" customFormat="1">
      <c r="B147" s="165"/>
      <c r="D147" s="161" t="s">
        <v>143</v>
      </c>
      <c r="E147" s="166" t="s">
        <v>3</v>
      </c>
      <c r="F147" s="167" t="s">
        <v>809</v>
      </c>
      <c r="H147" s="168">
        <v>24.550000000000001</v>
      </c>
      <c r="L147" s="165"/>
      <c r="M147" s="169"/>
      <c r="N147" s="170"/>
      <c r="O147" s="170"/>
      <c r="P147" s="170"/>
      <c r="Q147" s="170"/>
      <c r="R147" s="170"/>
      <c r="S147" s="170"/>
      <c r="T147" s="171"/>
      <c r="AT147" s="166" t="s">
        <v>143</v>
      </c>
      <c r="AU147" s="166" t="s">
        <v>84</v>
      </c>
      <c r="AV147" s="12" t="s">
        <v>84</v>
      </c>
      <c r="AW147" s="12" t="s">
        <v>36</v>
      </c>
      <c r="AX147" s="12" t="s">
        <v>82</v>
      </c>
      <c r="AY147" s="166" t="s">
        <v>127</v>
      </c>
    </row>
    <row r="148" s="1" customFormat="1" ht="16.5" customHeight="1">
      <c r="B148" s="148"/>
      <c r="C148" s="172" t="s">
        <v>325</v>
      </c>
      <c r="D148" s="172" t="s">
        <v>190</v>
      </c>
      <c r="E148" s="173" t="s">
        <v>331</v>
      </c>
      <c r="F148" s="174" t="s">
        <v>332</v>
      </c>
      <c r="G148" s="175" t="s">
        <v>182</v>
      </c>
      <c r="H148" s="176">
        <v>0.61399999999999999</v>
      </c>
      <c r="I148" s="177">
        <v>90.900000000000006</v>
      </c>
      <c r="J148" s="177">
        <f>ROUND(I148*H148,2)</f>
        <v>55.810000000000002</v>
      </c>
      <c r="K148" s="174" t="s">
        <v>134</v>
      </c>
      <c r="L148" s="178"/>
      <c r="M148" s="179" t="s">
        <v>3</v>
      </c>
      <c r="N148" s="180" t="s">
        <v>45</v>
      </c>
      <c r="O148" s="157">
        <v>0</v>
      </c>
      <c r="P148" s="157">
        <f>O148*H148</f>
        <v>0</v>
      </c>
      <c r="Q148" s="157">
        <v>0.001</v>
      </c>
      <c r="R148" s="157">
        <f>Q148*H148</f>
        <v>0.00061399999999999996</v>
      </c>
      <c r="S148" s="157">
        <v>0</v>
      </c>
      <c r="T148" s="158">
        <f>S148*H148</f>
        <v>0</v>
      </c>
      <c r="AR148" s="159" t="s">
        <v>194</v>
      </c>
      <c r="AT148" s="159" t="s">
        <v>190</v>
      </c>
      <c r="AU148" s="159" t="s">
        <v>84</v>
      </c>
      <c r="AY148" s="18" t="s">
        <v>127</v>
      </c>
      <c r="BE148" s="160">
        <f>IF(N148="základní",J148,0)</f>
        <v>55.810000000000002</v>
      </c>
      <c r="BF148" s="160">
        <f>IF(N148="snížená",J148,0)</f>
        <v>0</v>
      </c>
      <c r="BG148" s="160">
        <f>IF(N148="zákl. přenesená",J148,0)</f>
        <v>0</v>
      </c>
      <c r="BH148" s="160">
        <f>IF(N148="sníž. přenesená",J148,0)</f>
        <v>0</v>
      </c>
      <c r="BI148" s="160">
        <f>IF(N148="nulová",J148,0)</f>
        <v>0</v>
      </c>
      <c r="BJ148" s="18" t="s">
        <v>82</v>
      </c>
      <c r="BK148" s="160">
        <f>ROUND(I148*H148,2)</f>
        <v>55.810000000000002</v>
      </c>
      <c r="BL148" s="18" t="s">
        <v>135</v>
      </c>
      <c r="BM148" s="159" t="s">
        <v>813</v>
      </c>
    </row>
    <row r="149" s="1" customFormat="1">
      <c r="B149" s="31"/>
      <c r="D149" s="161" t="s">
        <v>137</v>
      </c>
      <c r="F149" s="162" t="s">
        <v>332</v>
      </c>
      <c r="L149" s="31"/>
      <c r="M149" s="163"/>
      <c r="N149" s="63"/>
      <c r="O149" s="63"/>
      <c r="P149" s="63"/>
      <c r="Q149" s="63"/>
      <c r="R149" s="63"/>
      <c r="S149" s="63"/>
      <c r="T149" s="64"/>
      <c r="AT149" s="18" t="s">
        <v>137</v>
      </c>
      <c r="AU149" s="18" t="s">
        <v>84</v>
      </c>
    </row>
    <row r="150" s="12" customFormat="1">
      <c r="B150" s="165"/>
      <c r="D150" s="161" t="s">
        <v>143</v>
      </c>
      <c r="F150" s="167" t="s">
        <v>814</v>
      </c>
      <c r="H150" s="168">
        <v>0.61399999999999999</v>
      </c>
      <c r="L150" s="165"/>
      <c r="M150" s="169"/>
      <c r="N150" s="170"/>
      <c r="O150" s="170"/>
      <c r="P150" s="170"/>
      <c r="Q150" s="170"/>
      <c r="R150" s="170"/>
      <c r="S150" s="170"/>
      <c r="T150" s="171"/>
      <c r="AT150" s="166" t="s">
        <v>143</v>
      </c>
      <c r="AU150" s="166" t="s">
        <v>84</v>
      </c>
      <c r="AV150" s="12" t="s">
        <v>84</v>
      </c>
      <c r="AW150" s="12" t="s">
        <v>4</v>
      </c>
      <c r="AX150" s="12" t="s">
        <v>82</v>
      </c>
      <c r="AY150" s="166" t="s">
        <v>127</v>
      </c>
    </row>
    <row r="151" s="1" customFormat="1" ht="16.5" customHeight="1">
      <c r="B151" s="148"/>
      <c r="C151" s="149" t="s">
        <v>9</v>
      </c>
      <c r="D151" s="149" t="s">
        <v>130</v>
      </c>
      <c r="E151" s="150" t="s">
        <v>335</v>
      </c>
      <c r="F151" s="151" t="s">
        <v>336</v>
      </c>
      <c r="G151" s="152" t="s">
        <v>147</v>
      </c>
      <c r="H151" s="153">
        <v>93.870000000000005</v>
      </c>
      <c r="I151" s="154">
        <v>806.88999999999999</v>
      </c>
      <c r="J151" s="154">
        <f>ROUND(I151*H151,2)</f>
        <v>75742.759999999995</v>
      </c>
      <c r="K151" s="151" t="s">
        <v>3</v>
      </c>
      <c r="L151" s="31"/>
      <c r="M151" s="155" t="s">
        <v>3</v>
      </c>
      <c r="N151" s="156" t="s">
        <v>45</v>
      </c>
      <c r="O151" s="157">
        <v>0.44500000000000001</v>
      </c>
      <c r="P151" s="157">
        <f>O151*H151</f>
        <v>41.772150000000003</v>
      </c>
      <c r="Q151" s="157">
        <v>0.036131999999999997</v>
      </c>
      <c r="R151" s="157">
        <f>Q151*H151</f>
        <v>3.39171084</v>
      </c>
      <c r="S151" s="157">
        <v>0</v>
      </c>
      <c r="T151" s="158">
        <f>S151*H151</f>
        <v>0</v>
      </c>
      <c r="AR151" s="159" t="s">
        <v>135</v>
      </c>
      <c r="AT151" s="159" t="s">
        <v>130</v>
      </c>
      <c r="AU151" s="159" t="s">
        <v>84</v>
      </c>
      <c r="AY151" s="18" t="s">
        <v>127</v>
      </c>
      <c r="BE151" s="160">
        <f>IF(N151="základní",J151,0)</f>
        <v>75742.759999999995</v>
      </c>
      <c r="BF151" s="160">
        <f>IF(N151="snížená",J151,0)</f>
        <v>0</v>
      </c>
      <c r="BG151" s="160">
        <f>IF(N151="zákl. přenesená",J151,0)</f>
        <v>0</v>
      </c>
      <c r="BH151" s="160">
        <f>IF(N151="sníž. přenesená",J151,0)</f>
        <v>0</v>
      </c>
      <c r="BI151" s="160">
        <f>IF(N151="nulová",J151,0)</f>
        <v>0</v>
      </c>
      <c r="BJ151" s="18" t="s">
        <v>82</v>
      </c>
      <c r="BK151" s="160">
        <f>ROUND(I151*H151,2)</f>
        <v>75742.759999999995</v>
      </c>
      <c r="BL151" s="18" t="s">
        <v>135</v>
      </c>
      <c r="BM151" s="159" t="s">
        <v>815</v>
      </c>
    </row>
    <row r="152" s="1" customFormat="1">
      <c r="B152" s="31"/>
      <c r="D152" s="161" t="s">
        <v>137</v>
      </c>
      <c r="F152" s="162" t="s">
        <v>336</v>
      </c>
      <c r="L152" s="31"/>
      <c r="M152" s="163"/>
      <c r="N152" s="63"/>
      <c r="O152" s="63"/>
      <c r="P152" s="63"/>
      <c r="Q152" s="63"/>
      <c r="R152" s="63"/>
      <c r="S152" s="63"/>
      <c r="T152" s="64"/>
      <c r="AT152" s="18" t="s">
        <v>137</v>
      </c>
      <c r="AU152" s="18" t="s">
        <v>84</v>
      </c>
    </row>
    <row r="153" s="1" customFormat="1">
      <c r="B153" s="31"/>
      <c r="D153" s="161" t="s">
        <v>141</v>
      </c>
      <c r="F153" s="164" t="s">
        <v>338</v>
      </c>
      <c r="L153" s="31"/>
      <c r="M153" s="163"/>
      <c r="N153" s="63"/>
      <c r="O153" s="63"/>
      <c r="P153" s="63"/>
      <c r="Q153" s="63"/>
      <c r="R153" s="63"/>
      <c r="S153" s="63"/>
      <c r="T153" s="64"/>
      <c r="AT153" s="18" t="s">
        <v>141</v>
      </c>
      <c r="AU153" s="18" t="s">
        <v>84</v>
      </c>
    </row>
    <row r="154" s="12" customFormat="1">
      <c r="B154" s="165"/>
      <c r="D154" s="161" t="s">
        <v>143</v>
      </c>
      <c r="E154" s="166" t="s">
        <v>3</v>
      </c>
      <c r="F154" s="167" t="s">
        <v>816</v>
      </c>
      <c r="H154" s="168">
        <v>93.870000000000005</v>
      </c>
      <c r="L154" s="165"/>
      <c r="M154" s="169"/>
      <c r="N154" s="170"/>
      <c r="O154" s="170"/>
      <c r="P154" s="170"/>
      <c r="Q154" s="170"/>
      <c r="R154" s="170"/>
      <c r="S154" s="170"/>
      <c r="T154" s="171"/>
      <c r="AT154" s="166" t="s">
        <v>143</v>
      </c>
      <c r="AU154" s="166" t="s">
        <v>84</v>
      </c>
      <c r="AV154" s="12" t="s">
        <v>84</v>
      </c>
      <c r="AW154" s="12" t="s">
        <v>36</v>
      </c>
      <c r="AX154" s="12" t="s">
        <v>82</v>
      </c>
      <c r="AY154" s="166" t="s">
        <v>127</v>
      </c>
    </row>
    <row r="155" s="1" customFormat="1" ht="16.5" customHeight="1">
      <c r="B155" s="148"/>
      <c r="C155" s="149" t="s">
        <v>183</v>
      </c>
      <c r="D155" s="149" t="s">
        <v>130</v>
      </c>
      <c r="E155" s="150" t="s">
        <v>341</v>
      </c>
      <c r="F155" s="151" t="s">
        <v>342</v>
      </c>
      <c r="G155" s="152" t="s">
        <v>133</v>
      </c>
      <c r="H155" s="153">
        <v>82.489999999999995</v>
      </c>
      <c r="I155" s="154">
        <v>1076.5999999999999</v>
      </c>
      <c r="J155" s="154">
        <f>ROUND(I155*H155,2)</f>
        <v>88808.729999999996</v>
      </c>
      <c r="K155" s="151" t="s">
        <v>3</v>
      </c>
      <c r="L155" s="31"/>
      <c r="M155" s="155" t="s">
        <v>3</v>
      </c>
      <c r="N155" s="156" t="s">
        <v>45</v>
      </c>
      <c r="O155" s="157">
        <v>0.20000000000000001</v>
      </c>
      <c r="P155" s="157">
        <f>O155*H155</f>
        <v>16.498000000000001</v>
      </c>
      <c r="Q155" s="157">
        <v>0</v>
      </c>
      <c r="R155" s="157">
        <f>Q155*H155</f>
        <v>0</v>
      </c>
      <c r="S155" s="157">
        <v>0</v>
      </c>
      <c r="T155" s="158">
        <f>S155*H155</f>
        <v>0</v>
      </c>
      <c r="AR155" s="159" t="s">
        <v>135</v>
      </c>
      <c r="AT155" s="159" t="s">
        <v>130</v>
      </c>
      <c r="AU155" s="159" t="s">
        <v>84</v>
      </c>
      <c r="AY155" s="18" t="s">
        <v>127</v>
      </c>
      <c r="BE155" s="160">
        <f>IF(N155="základní",J155,0)</f>
        <v>88808.729999999996</v>
      </c>
      <c r="BF155" s="160">
        <f>IF(N155="snížená",J155,0)</f>
        <v>0</v>
      </c>
      <c r="BG155" s="160">
        <f>IF(N155="zákl. přenesená",J155,0)</f>
        <v>0</v>
      </c>
      <c r="BH155" s="160">
        <f>IF(N155="sníž. přenesená",J155,0)</f>
        <v>0</v>
      </c>
      <c r="BI155" s="160">
        <f>IF(N155="nulová",J155,0)</f>
        <v>0</v>
      </c>
      <c r="BJ155" s="18" t="s">
        <v>82</v>
      </c>
      <c r="BK155" s="160">
        <f>ROUND(I155*H155,2)</f>
        <v>88808.729999999996</v>
      </c>
      <c r="BL155" s="18" t="s">
        <v>135</v>
      </c>
      <c r="BM155" s="159" t="s">
        <v>817</v>
      </c>
    </row>
    <row r="156" s="1" customFormat="1">
      <c r="B156" s="31"/>
      <c r="D156" s="161" t="s">
        <v>137</v>
      </c>
      <c r="F156" s="162" t="s">
        <v>342</v>
      </c>
      <c r="L156" s="31"/>
      <c r="M156" s="163"/>
      <c r="N156" s="63"/>
      <c r="O156" s="63"/>
      <c r="P156" s="63"/>
      <c r="Q156" s="63"/>
      <c r="R156" s="63"/>
      <c r="S156" s="63"/>
      <c r="T156" s="64"/>
      <c r="AT156" s="18" t="s">
        <v>137</v>
      </c>
      <c r="AU156" s="18" t="s">
        <v>84</v>
      </c>
    </row>
    <row r="157" s="12" customFormat="1">
      <c r="B157" s="165"/>
      <c r="D157" s="161" t="s">
        <v>143</v>
      </c>
      <c r="E157" s="166" t="s">
        <v>3</v>
      </c>
      <c r="F157" s="167" t="s">
        <v>790</v>
      </c>
      <c r="H157" s="168">
        <v>89.239999999999995</v>
      </c>
      <c r="L157" s="165"/>
      <c r="M157" s="169"/>
      <c r="N157" s="170"/>
      <c r="O157" s="170"/>
      <c r="P157" s="170"/>
      <c r="Q157" s="170"/>
      <c r="R157" s="170"/>
      <c r="S157" s="170"/>
      <c r="T157" s="171"/>
      <c r="AT157" s="166" t="s">
        <v>143</v>
      </c>
      <c r="AU157" s="166" t="s">
        <v>84</v>
      </c>
      <c r="AV157" s="12" t="s">
        <v>84</v>
      </c>
      <c r="AW157" s="12" t="s">
        <v>36</v>
      </c>
      <c r="AX157" s="12" t="s">
        <v>74</v>
      </c>
      <c r="AY157" s="166" t="s">
        <v>127</v>
      </c>
    </row>
    <row r="158" s="12" customFormat="1">
      <c r="B158" s="165"/>
      <c r="D158" s="161" t="s">
        <v>143</v>
      </c>
      <c r="E158" s="166" t="s">
        <v>3</v>
      </c>
      <c r="F158" s="167" t="s">
        <v>818</v>
      </c>
      <c r="H158" s="168">
        <v>-6.75</v>
      </c>
      <c r="L158" s="165"/>
      <c r="M158" s="169"/>
      <c r="N158" s="170"/>
      <c r="O158" s="170"/>
      <c r="P158" s="170"/>
      <c r="Q158" s="170"/>
      <c r="R158" s="170"/>
      <c r="S158" s="170"/>
      <c r="T158" s="171"/>
      <c r="AT158" s="166" t="s">
        <v>143</v>
      </c>
      <c r="AU158" s="166" t="s">
        <v>84</v>
      </c>
      <c r="AV158" s="12" t="s">
        <v>84</v>
      </c>
      <c r="AW158" s="12" t="s">
        <v>36</v>
      </c>
      <c r="AX158" s="12" t="s">
        <v>74</v>
      </c>
      <c r="AY158" s="166" t="s">
        <v>127</v>
      </c>
    </row>
    <row r="159" s="13" customFormat="1">
      <c r="B159" s="181"/>
      <c r="D159" s="161" t="s">
        <v>143</v>
      </c>
      <c r="E159" s="182" t="s">
        <v>3</v>
      </c>
      <c r="F159" s="183" t="s">
        <v>206</v>
      </c>
      <c r="H159" s="184">
        <v>82.489999999999995</v>
      </c>
      <c r="L159" s="181"/>
      <c r="M159" s="185"/>
      <c r="N159" s="186"/>
      <c r="O159" s="186"/>
      <c r="P159" s="186"/>
      <c r="Q159" s="186"/>
      <c r="R159" s="186"/>
      <c r="S159" s="186"/>
      <c r="T159" s="187"/>
      <c r="AT159" s="182" t="s">
        <v>143</v>
      </c>
      <c r="AU159" s="182" t="s">
        <v>84</v>
      </c>
      <c r="AV159" s="13" t="s">
        <v>135</v>
      </c>
      <c r="AW159" s="13" t="s">
        <v>36</v>
      </c>
      <c r="AX159" s="13" t="s">
        <v>82</v>
      </c>
      <c r="AY159" s="182" t="s">
        <v>127</v>
      </c>
    </row>
    <row r="160" s="1" customFormat="1" ht="16.5" customHeight="1">
      <c r="B160" s="148"/>
      <c r="C160" s="149" t="s">
        <v>340</v>
      </c>
      <c r="D160" s="149" t="s">
        <v>130</v>
      </c>
      <c r="E160" s="150" t="s">
        <v>347</v>
      </c>
      <c r="F160" s="151" t="s">
        <v>348</v>
      </c>
      <c r="G160" s="152" t="s">
        <v>133</v>
      </c>
      <c r="H160" s="153">
        <v>29.18</v>
      </c>
      <c r="I160" s="154">
        <v>1408.2000000000001</v>
      </c>
      <c r="J160" s="154">
        <f>ROUND(I160*H160,2)</f>
        <v>41091.279999999999</v>
      </c>
      <c r="K160" s="151" t="s">
        <v>3</v>
      </c>
      <c r="L160" s="31"/>
      <c r="M160" s="155" t="s">
        <v>3</v>
      </c>
      <c r="N160" s="156" t="s">
        <v>45</v>
      </c>
      <c r="O160" s="157">
        <v>0.25</v>
      </c>
      <c r="P160" s="157">
        <f>O160*H160</f>
        <v>7.2949999999999999</v>
      </c>
      <c r="Q160" s="157">
        <v>0</v>
      </c>
      <c r="R160" s="157">
        <f>Q160*H160</f>
        <v>0</v>
      </c>
      <c r="S160" s="157">
        <v>0</v>
      </c>
      <c r="T160" s="158">
        <f>S160*H160</f>
        <v>0</v>
      </c>
      <c r="AR160" s="159" t="s">
        <v>135</v>
      </c>
      <c r="AT160" s="159" t="s">
        <v>130</v>
      </c>
      <c r="AU160" s="159" t="s">
        <v>84</v>
      </c>
      <c r="AY160" s="18" t="s">
        <v>127</v>
      </c>
      <c r="BE160" s="160">
        <f>IF(N160="základní",J160,0)</f>
        <v>41091.279999999999</v>
      </c>
      <c r="BF160" s="160">
        <f>IF(N160="snížená",J160,0)</f>
        <v>0</v>
      </c>
      <c r="BG160" s="160">
        <f>IF(N160="zákl. přenesená",J160,0)</f>
        <v>0</v>
      </c>
      <c r="BH160" s="160">
        <f>IF(N160="sníž. přenesená",J160,0)</f>
        <v>0</v>
      </c>
      <c r="BI160" s="160">
        <f>IF(N160="nulová",J160,0)</f>
        <v>0</v>
      </c>
      <c r="BJ160" s="18" t="s">
        <v>82</v>
      </c>
      <c r="BK160" s="160">
        <f>ROUND(I160*H160,2)</f>
        <v>41091.279999999999</v>
      </c>
      <c r="BL160" s="18" t="s">
        <v>135</v>
      </c>
      <c r="BM160" s="159" t="s">
        <v>819</v>
      </c>
    </row>
    <row r="161" s="1" customFormat="1">
      <c r="B161" s="31"/>
      <c r="D161" s="161" t="s">
        <v>137</v>
      </c>
      <c r="F161" s="162" t="s">
        <v>348</v>
      </c>
      <c r="L161" s="31"/>
      <c r="M161" s="163"/>
      <c r="N161" s="63"/>
      <c r="O161" s="63"/>
      <c r="P161" s="63"/>
      <c r="Q161" s="63"/>
      <c r="R161" s="63"/>
      <c r="S161" s="63"/>
      <c r="T161" s="64"/>
      <c r="AT161" s="18" t="s">
        <v>137</v>
      </c>
      <c r="AU161" s="18" t="s">
        <v>84</v>
      </c>
    </row>
    <row r="162" s="1" customFormat="1">
      <c r="B162" s="31"/>
      <c r="D162" s="161" t="s">
        <v>139</v>
      </c>
      <c r="F162" s="164" t="s">
        <v>291</v>
      </c>
      <c r="L162" s="31"/>
      <c r="M162" s="163"/>
      <c r="N162" s="63"/>
      <c r="O162" s="63"/>
      <c r="P162" s="63"/>
      <c r="Q162" s="63"/>
      <c r="R162" s="63"/>
      <c r="S162" s="63"/>
      <c r="T162" s="64"/>
      <c r="AT162" s="18" t="s">
        <v>139</v>
      </c>
      <c r="AU162" s="18" t="s">
        <v>84</v>
      </c>
    </row>
    <row r="163" s="1" customFormat="1">
      <c r="B163" s="31"/>
      <c r="D163" s="161" t="s">
        <v>141</v>
      </c>
      <c r="F163" s="164" t="s">
        <v>273</v>
      </c>
      <c r="L163" s="31"/>
      <c r="M163" s="163"/>
      <c r="N163" s="63"/>
      <c r="O163" s="63"/>
      <c r="P163" s="63"/>
      <c r="Q163" s="63"/>
      <c r="R163" s="63"/>
      <c r="S163" s="63"/>
      <c r="T163" s="64"/>
      <c r="AT163" s="18" t="s">
        <v>141</v>
      </c>
      <c r="AU163" s="18" t="s">
        <v>84</v>
      </c>
    </row>
    <row r="164" s="12" customFormat="1">
      <c r="B164" s="165"/>
      <c r="D164" s="161" t="s">
        <v>143</v>
      </c>
      <c r="E164" s="166" t="s">
        <v>3</v>
      </c>
      <c r="F164" s="167" t="s">
        <v>788</v>
      </c>
      <c r="H164" s="168">
        <v>29.18</v>
      </c>
      <c r="L164" s="165"/>
      <c r="M164" s="169"/>
      <c r="N164" s="170"/>
      <c r="O164" s="170"/>
      <c r="P164" s="170"/>
      <c r="Q164" s="170"/>
      <c r="R164" s="170"/>
      <c r="S164" s="170"/>
      <c r="T164" s="171"/>
      <c r="AT164" s="166" t="s">
        <v>143</v>
      </c>
      <c r="AU164" s="166" t="s">
        <v>84</v>
      </c>
      <c r="AV164" s="12" t="s">
        <v>84</v>
      </c>
      <c r="AW164" s="12" t="s">
        <v>36</v>
      </c>
      <c r="AX164" s="12" t="s">
        <v>82</v>
      </c>
      <c r="AY164" s="166" t="s">
        <v>127</v>
      </c>
    </row>
    <row r="165" s="11" customFormat="1" ht="22.8" customHeight="1">
      <c r="B165" s="136"/>
      <c r="D165" s="137" t="s">
        <v>73</v>
      </c>
      <c r="E165" s="146" t="s">
        <v>84</v>
      </c>
      <c r="F165" s="146" t="s">
        <v>350</v>
      </c>
      <c r="J165" s="147">
        <f>BK165</f>
        <v>149028.59999999998</v>
      </c>
      <c r="L165" s="136"/>
      <c r="M165" s="140"/>
      <c r="N165" s="141"/>
      <c r="O165" s="141"/>
      <c r="P165" s="142">
        <f>SUM(P166:P179)</f>
        <v>210.67305999999996</v>
      </c>
      <c r="Q165" s="141"/>
      <c r="R165" s="142">
        <f>SUM(R166:R179)</f>
        <v>102.5503488</v>
      </c>
      <c r="S165" s="141"/>
      <c r="T165" s="143">
        <f>SUM(T166:T179)</f>
        <v>0</v>
      </c>
      <c r="AR165" s="137" t="s">
        <v>82</v>
      </c>
      <c r="AT165" s="144" t="s">
        <v>73</v>
      </c>
      <c r="AU165" s="144" t="s">
        <v>82</v>
      </c>
      <c r="AY165" s="137" t="s">
        <v>127</v>
      </c>
      <c r="BK165" s="145">
        <f>SUM(BK166:BK179)</f>
        <v>149028.59999999998</v>
      </c>
    </row>
    <row r="166" s="1" customFormat="1" ht="16.5" customHeight="1">
      <c r="B166" s="148"/>
      <c r="C166" s="149" t="s">
        <v>346</v>
      </c>
      <c r="D166" s="149" t="s">
        <v>130</v>
      </c>
      <c r="E166" s="150" t="s">
        <v>820</v>
      </c>
      <c r="F166" s="151" t="s">
        <v>821</v>
      </c>
      <c r="G166" s="152" t="s">
        <v>133</v>
      </c>
      <c r="H166" s="153">
        <v>6.5</v>
      </c>
      <c r="I166" s="154">
        <v>845</v>
      </c>
      <c r="J166" s="154">
        <f>ROUND(I166*H166,2)</f>
        <v>5492.5</v>
      </c>
      <c r="K166" s="151" t="s">
        <v>134</v>
      </c>
      <c r="L166" s="31"/>
      <c r="M166" s="155" t="s">
        <v>3</v>
      </c>
      <c r="N166" s="156" t="s">
        <v>45</v>
      </c>
      <c r="O166" s="157">
        <v>0.98499999999999999</v>
      </c>
      <c r="P166" s="157">
        <f>O166*H166</f>
        <v>6.4024999999999999</v>
      </c>
      <c r="Q166" s="157">
        <v>1.98</v>
      </c>
      <c r="R166" s="157">
        <f>Q166*H166</f>
        <v>12.869999999999999</v>
      </c>
      <c r="S166" s="157">
        <v>0</v>
      </c>
      <c r="T166" s="158">
        <f>S166*H166</f>
        <v>0</v>
      </c>
      <c r="AR166" s="159" t="s">
        <v>135</v>
      </c>
      <c r="AT166" s="159" t="s">
        <v>130</v>
      </c>
      <c r="AU166" s="159" t="s">
        <v>84</v>
      </c>
      <c r="AY166" s="18" t="s">
        <v>127</v>
      </c>
      <c r="BE166" s="160">
        <f>IF(N166="základní",J166,0)</f>
        <v>5492.5</v>
      </c>
      <c r="BF166" s="160">
        <f>IF(N166="snížená",J166,0)</f>
        <v>0</v>
      </c>
      <c r="BG166" s="160">
        <f>IF(N166="zákl. přenesená",J166,0)</f>
        <v>0</v>
      </c>
      <c r="BH166" s="160">
        <f>IF(N166="sníž. přenesená",J166,0)</f>
        <v>0</v>
      </c>
      <c r="BI166" s="160">
        <f>IF(N166="nulová",J166,0)</f>
        <v>0</v>
      </c>
      <c r="BJ166" s="18" t="s">
        <v>82</v>
      </c>
      <c r="BK166" s="160">
        <f>ROUND(I166*H166,2)</f>
        <v>5492.5</v>
      </c>
      <c r="BL166" s="18" t="s">
        <v>135</v>
      </c>
      <c r="BM166" s="159" t="s">
        <v>822</v>
      </c>
    </row>
    <row r="167" s="1" customFormat="1">
      <c r="B167" s="31"/>
      <c r="D167" s="161" t="s">
        <v>137</v>
      </c>
      <c r="F167" s="162" t="s">
        <v>823</v>
      </c>
      <c r="L167" s="31"/>
      <c r="M167" s="163"/>
      <c r="N167" s="63"/>
      <c r="O167" s="63"/>
      <c r="P167" s="63"/>
      <c r="Q167" s="63"/>
      <c r="R167" s="63"/>
      <c r="S167" s="63"/>
      <c r="T167" s="64"/>
      <c r="AT167" s="18" t="s">
        <v>137</v>
      </c>
      <c r="AU167" s="18" t="s">
        <v>84</v>
      </c>
    </row>
    <row r="168" s="1" customFormat="1">
      <c r="B168" s="31"/>
      <c r="D168" s="161" t="s">
        <v>139</v>
      </c>
      <c r="F168" s="164" t="s">
        <v>824</v>
      </c>
      <c r="L168" s="31"/>
      <c r="M168" s="163"/>
      <c r="N168" s="63"/>
      <c r="O168" s="63"/>
      <c r="P168" s="63"/>
      <c r="Q168" s="63"/>
      <c r="R168" s="63"/>
      <c r="S168" s="63"/>
      <c r="T168" s="64"/>
      <c r="AT168" s="18" t="s">
        <v>139</v>
      </c>
      <c r="AU168" s="18" t="s">
        <v>84</v>
      </c>
    </row>
    <row r="169" s="1" customFormat="1">
      <c r="B169" s="31"/>
      <c r="D169" s="161" t="s">
        <v>141</v>
      </c>
      <c r="F169" s="164" t="s">
        <v>825</v>
      </c>
      <c r="L169" s="31"/>
      <c r="M169" s="163"/>
      <c r="N169" s="63"/>
      <c r="O169" s="63"/>
      <c r="P169" s="63"/>
      <c r="Q169" s="63"/>
      <c r="R169" s="63"/>
      <c r="S169" s="63"/>
      <c r="T169" s="64"/>
      <c r="AT169" s="18" t="s">
        <v>141</v>
      </c>
      <c r="AU169" s="18" t="s">
        <v>84</v>
      </c>
    </row>
    <row r="170" s="12" customFormat="1">
      <c r="B170" s="165"/>
      <c r="D170" s="161" t="s">
        <v>143</v>
      </c>
      <c r="E170" s="166" t="s">
        <v>3</v>
      </c>
      <c r="F170" s="167" t="s">
        <v>826</v>
      </c>
      <c r="H170" s="168">
        <v>6.5</v>
      </c>
      <c r="L170" s="165"/>
      <c r="M170" s="169"/>
      <c r="N170" s="170"/>
      <c r="O170" s="170"/>
      <c r="P170" s="170"/>
      <c r="Q170" s="170"/>
      <c r="R170" s="170"/>
      <c r="S170" s="170"/>
      <c r="T170" s="171"/>
      <c r="AT170" s="166" t="s">
        <v>143</v>
      </c>
      <c r="AU170" s="166" t="s">
        <v>84</v>
      </c>
      <c r="AV170" s="12" t="s">
        <v>84</v>
      </c>
      <c r="AW170" s="12" t="s">
        <v>36</v>
      </c>
      <c r="AX170" s="12" t="s">
        <v>82</v>
      </c>
      <c r="AY170" s="166" t="s">
        <v>127</v>
      </c>
    </row>
    <row r="171" s="1" customFormat="1" ht="16.5" customHeight="1">
      <c r="B171" s="148"/>
      <c r="C171" s="149" t="s">
        <v>351</v>
      </c>
      <c r="D171" s="149" t="s">
        <v>130</v>
      </c>
      <c r="E171" s="150" t="s">
        <v>352</v>
      </c>
      <c r="F171" s="151" t="s">
        <v>353</v>
      </c>
      <c r="G171" s="152" t="s">
        <v>147</v>
      </c>
      <c r="H171" s="153">
        <v>65</v>
      </c>
      <c r="I171" s="154">
        <v>35.619999999999997</v>
      </c>
      <c r="J171" s="154">
        <f>ROUND(I171*H171,2)</f>
        <v>2315.3000000000002</v>
      </c>
      <c r="K171" s="151" t="s">
        <v>3</v>
      </c>
      <c r="L171" s="31"/>
      <c r="M171" s="155" t="s">
        <v>3</v>
      </c>
      <c r="N171" s="156" t="s">
        <v>45</v>
      </c>
      <c r="O171" s="157">
        <v>0.040000000000000001</v>
      </c>
      <c r="P171" s="157">
        <f>O171*H171</f>
        <v>2.6000000000000001</v>
      </c>
      <c r="Q171" s="157">
        <v>0</v>
      </c>
      <c r="R171" s="157">
        <f>Q171*H171</f>
        <v>0</v>
      </c>
      <c r="S171" s="157">
        <v>0</v>
      </c>
      <c r="T171" s="158">
        <f>S171*H171</f>
        <v>0</v>
      </c>
      <c r="AR171" s="159" t="s">
        <v>135</v>
      </c>
      <c r="AT171" s="159" t="s">
        <v>130</v>
      </c>
      <c r="AU171" s="159" t="s">
        <v>84</v>
      </c>
      <c r="AY171" s="18" t="s">
        <v>127</v>
      </c>
      <c r="BE171" s="160">
        <f>IF(N171="základní",J171,0)</f>
        <v>2315.3000000000002</v>
      </c>
      <c r="BF171" s="160">
        <f>IF(N171="snížená",J171,0)</f>
        <v>0</v>
      </c>
      <c r="BG171" s="160">
        <f>IF(N171="zákl. přenesená",J171,0)</f>
        <v>0</v>
      </c>
      <c r="BH171" s="160">
        <f>IF(N171="sníž. přenesená",J171,0)</f>
        <v>0</v>
      </c>
      <c r="BI171" s="160">
        <f>IF(N171="nulová",J171,0)</f>
        <v>0</v>
      </c>
      <c r="BJ171" s="18" t="s">
        <v>82</v>
      </c>
      <c r="BK171" s="160">
        <f>ROUND(I171*H171,2)</f>
        <v>2315.3000000000002</v>
      </c>
      <c r="BL171" s="18" t="s">
        <v>135</v>
      </c>
      <c r="BM171" s="159" t="s">
        <v>827</v>
      </c>
    </row>
    <row r="172" s="1" customFormat="1">
      <c r="B172" s="31"/>
      <c r="D172" s="161" t="s">
        <v>137</v>
      </c>
      <c r="F172" s="162" t="s">
        <v>353</v>
      </c>
      <c r="L172" s="31"/>
      <c r="M172" s="163"/>
      <c r="N172" s="63"/>
      <c r="O172" s="63"/>
      <c r="P172" s="63"/>
      <c r="Q172" s="63"/>
      <c r="R172" s="63"/>
      <c r="S172" s="63"/>
      <c r="T172" s="64"/>
      <c r="AT172" s="18" t="s">
        <v>137</v>
      </c>
      <c r="AU172" s="18" t="s">
        <v>84</v>
      </c>
    </row>
    <row r="173" s="1" customFormat="1">
      <c r="B173" s="31"/>
      <c r="D173" s="161" t="s">
        <v>139</v>
      </c>
      <c r="F173" s="164" t="s">
        <v>355</v>
      </c>
      <c r="L173" s="31"/>
      <c r="M173" s="163"/>
      <c r="N173" s="63"/>
      <c r="O173" s="63"/>
      <c r="P173" s="63"/>
      <c r="Q173" s="63"/>
      <c r="R173" s="63"/>
      <c r="S173" s="63"/>
      <c r="T173" s="64"/>
      <c r="AT173" s="18" t="s">
        <v>139</v>
      </c>
      <c r="AU173" s="18" t="s">
        <v>84</v>
      </c>
    </row>
    <row r="174" s="1" customFormat="1">
      <c r="B174" s="31"/>
      <c r="D174" s="161" t="s">
        <v>141</v>
      </c>
      <c r="F174" s="164" t="s">
        <v>356</v>
      </c>
      <c r="L174" s="31"/>
      <c r="M174" s="163"/>
      <c r="N174" s="63"/>
      <c r="O174" s="63"/>
      <c r="P174" s="63"/>
      <c r="Q174" s="63"/>
      <c r="R174" s="63"/>
      <c r="S174" s="63"/>
      <c r="T174" s="64"/>
      <c r="AT174" s="18" t="s">
        <v>141</v>
      </c>
      <c r="AU174" s="18" t="s">
        <v>84</v>
      </c>
    </row>
    <row r="175" s="12" customFormat="1">
      <c r="B175" s="165"/>
      <c r="D175" s="161" t="s">
        <v>143</v>
      </c>
      <c r="E175" s="166" t="s">
        <v>3</v>
      </c>
      <c r="F175" s="167" t="s">
        <v>828</v>
      </c>
      <c r="H175" s="168">
        <v>65</v>
      </c>
      <c r="L175" s="165"/>
      <c r="M175" s="169"/>
      <c r="N175" s="170"/>
      <c r="O175" s="170"/>
      <c r="P175" s="170"/>
      <c r="Q175" s="170"/>
      <c r="R175" s="170"/>
      <c r="S175" s="170"/>
      <c r="T175" s="171"/>
      <c r="AT175" s="166" t="s">
        <v>143</v>
      </c>
      <c r="AU175" s="166" t="s">
        <v>84</v>
      </c>
      <c r="AV175" s="12" t="s">
        <v>84</v>
      </c>
      <c r="AW175" s="12" t="s">
        <v>36</v>
      </c>
      <c r="AX175" s="12" t="s">
        <v>82</v>
      </c>
      <c r="AY175" s="166" t="s">
        <v>127</v>
      </c>
    </row>
    <row r="176" s="1" customFormat="1" ht="16.5" customHeight="1">
      <c r="B176" s="148"/>
      <c r="C176" s="149" t="s">
        <v>358</v>
      </c>
      <c r="D176" s="149" t="s">
        <v>130</v>
      </c>
      <c r="E176" s="150" t="s">
        <v>829</v>
      </c>
      <c r="F176" s="151" t="s">
        <v>830</v>
      </c>
      <c r="G176" s="152" t="s">
        <v>133</v>
      </c>
      <c r="H176" s="153">
        <v>30.239999999999998</v>
      </c>
      <c r="I176" s="154">
        <v>4670</v>
      </c>
      <c r="J176" s="154">
        <f>ROUND(I176*H176,2)</f>
        <v>141220.79999999999</v>
      </c>
      <c r="K176" s="151" t="s">
        <v>3</v>
      </c>
      <c r="L176" s="31"/>
      <c r="M176" s="155" t="s">
        <v>3</v>
      </c>
      <c r="N176" s="156" t="s">
        <v>45</v>
      </c>
      <c r="O176" s="157">
        <v>6.6689999999999996</v>
      </c>
      <c r="P176" s="157">
        <f>O176*H176</f>
        <v>201.67055999999997</v>
      </c>
      <c r="Q176" s="157">
        <v>2.9656199999999999</v>
      </c>
      <c r="R176" s="157">
        <f>Q176*H176</f>
        <v>89.68034879999999</v>
      </c>
      <c r="S176" s="157">
        <v>0</v>
      </c>
      <c r="T176" s="158">
        <f>S176*H176</f>
        <v>0</v>
      </c>
      <c r="AR176" s="159" t="s">
        <v>135</v>
      </c>
      <c r="AT176" s="159" t="s">
        <v>130</v>
      </c>
      <c r="AU176" s="159" t="s">
        <v>84</v>
      </c>
      <c r="AY176" s="18" t="s">
        <v>127</v>
      </c>
      <c r="BE176" s="160">
        <f>IF(N176="základní",J176,0)</f>
        <v>141220.79999999999</v>
      </c>
      <c r="BF176" s="160">
        <f>IF(N176="snížená",J176,0)</f>
        <v>0</v>
      </c>
      <c r="BG176" s="160">
        <f>IF(N176="zákl. přenesená",J176,0)</f>
        <v>0</v>
      </c>
      <c r="BH176" s="160">
        <f>IF(N176="sníž. přenesená",J176,0)</f>
        <v>0</v>
      </c>
      <c r="BI176" s="160">
        <f>IF(N176="nulová",J176,0)</f>
        <v>0</v>
      </c>
      <c r="BJ176" s="18" t="s">
        <v>82</v>
      </c>
      <c r="BK176" s="160">
        <f>ROUND(I176*H176,2)</f>
        <v>141220.79999999999</v>
      </c>
      <c r="BL176" s="18" t="s">
        <v>135</v>
      </c>
      <c r="BM176" s="159" t="s">
        <v>831</v>
      </c>
    </row>
    <row r="177" s="1" customFormat="1">
      <c r="B177" s="31"/>
      <c r="D177" s="161" t="s">
        <v>137</v>
      </c>
      <c r="F177" s="162" t="s">
        <v>830</v>
      </c>
      <c r="L177" s="31"/>
      <c r="M177" s="163"/>
      <c r="N177" s="63"/>
      <c r="O177" s="63"/>
      <c r="P177" s="63"/>
      <c r="Q177" s="63"/>
      <c r="R177" s="63"/>
      <c r="S177" s="63"/>
      <c r="T177" s="64"/>
      <c r="AT177" s="18" t="s">
        <v>137</v>
      </c>
      <c r="AU177" s="18" t="s">
        <v>84</v>
      </c>
    </row>
    <row r="178" s="1" customFormat="1">
      <c r="B178" s="31"/>
      <c r="D178" s="161" t="s">
        <v>141</v>
      </c>
      <c r="F178" s="164" t="s">
        <v>832</v>
      </c>
      <c r="L178" s="31"/>
      <c r="M178" s="163"/>
      <c r="N178" s="63"/>
      <c r="O178" s="63"/>
      <c r="P178" s="63"/>
      <c r="Q178" s="63"/>
      <c r="R178" s="63"/>
      <c r="S178" s="63"/>
      <c r="T178" s="64"/>
      <c r="AT178" s="18" t="s">
        <v>141</v>
      </c>
      <c r="AU178" s="18" t="s">
        <v>84</v>
      </c>
    </row>
    <row r="179" s="12" customFormat="1">
      <c r="B179" s="165"/>
      <c r="D179" s="161" t="s">
        <v>143</v>
      </c>
      <c r="E179" s="166" t="s">
        <v>3</v>
      </c>
      <c r="F179" s="167" t="s">
        <v>833</v>
      </c>
      <c r="H179" s="168">
        <v>30.239999999999998</v>
      </c>
      <c r="L179" s="165"/>
      <c r="M179" s="169"/>
      <c r="N179" s="170"/>
      <c r="O179" s="170"/>
      <c r="P179" s="170"/>
      <c r="Q179" s="170"/>
      <c r="R179" s="170"/>
      <c r="S179" s="170"/>
      <c r="T179" s="171"/>
      <c r="AT179" s="166" t="s">
        <v>143</v>
      </c>
      <c r="AU179" s="166" t="s">
        <v>84</v>
      </c>
      <c r="AV179" s="12" t="s">
        <v>84</v>
      </c>
      <c r="AW179" s="12" t="s">
        <v>36</v>
      </c>
      <c r="AX179" s="12" t="s">
        <v>82</v>
      </c>
      <c r="AY179" s="166" t="s">
        <v>127</v>
      </c>
    </row>
    <row r="180" s="11" customFormat="1" ht="22.8" customHeight="1">
      <c r="B180" s="136"/>
      <c r="D180" s="137" t="s">
        <v>73</v>
      </c>
      <c r="E180" s="146" t="s">
        <v>128</v>
      </c>
      <c r="F180" s="146" t="s">
        <v>129</v>
      </c>
      <c r="J180" s="147">
        <f>BK180</f>
        <v>145683</v>
      </c>
      <c r="L180" s="136"/>
      <c r="M180" s="140"/>
      <c r="N180" s="141"/>
      <c r="O180" s="141"/>
      <c r="P180" s="142">
        <f>SUM(P181:P189)</f>
        <v>282.61066</v>
      </c>
      <c r="Q180" s="141"/>
      <c r="R180" s="142">
        <f>SUM(R181:R189)</f>
        <v>77.543906399999983</v>
      </c>
      <c r="S180" s="141"/>
      <c r="T180" s="143">
        <f>SUM(T181:T189)</f>
        <v>0</v>
      </c>
      <c r="AR180" s="137" t="s">
        <v>82</v>
      </c>
      <c r="AT180" s="144" t="s">
        <v>73</v>
      </c>
      <c r="AU180" s="144" t="s">
        <v>82</v>
      </c>
      <c r="AY180" s="137" t="s">
        <v>127</v>
      </c>
      <c r="BK180" s="145">
        <f>SUM(BK181:BK189)</f>
        <v>145683</v>
      </c>
    </row>
    <row r="181" s="1" customFormat="1" ht="16.5" customHeight="1">
      <c r="B181" s="148"/>
      <c r="C181" s="149" t="s">
        <v>8</v>
      </c>
      <c r="D181" s="149" t="s">
        <v>130</v>
      </c>
      <c r="E181" s="150" t="s">
        <v>834</v>
      </c>
      <c r="F181" s="151" t="s">
        <v>835</v>
      </c>
      <c r="G181" s="152" t="s">
        <v>133</v>
      </c>
      <c r="H181" s="153">
        <v>0.47999999999999998</v>
      </c>
      <c r="I181" s="154">
        <v>5080</v>
      </c>
      <c r="J181" s="154">
        <f>ROUND(I181*H181,2)</f>
        <v>2438.4000000000001</v>
      </c>
      <c r="K181" s="151" t="s">
        <v>134</v>
      </c>
      <c r="L181" s="31"/>
      <c r="M181" s="155" t="s">
        <v>3</v>
      </c>
      <c r="N181" s="156" t="s">
        <v>45</v>
      </c>
      <c r="O181" s="157">
        <v>11.454000000000001</v>
      </c>
      <c r="P181" s="157">
        <f>O181*H181</f>
        <v>5.4979199999999997</v>
      </c>
      <c r="Q181" s="157">
        <v>1.05524</v>
      </c>
      <c r="R181" s="157">
        <f>Q181*H181</f>
        <v>0.50651519999999994</v>
      </c>
      <c r="S181" s="157">
        <v>0</v>
      </c>
      <c r="T181" s="158">
        <f>S181*H181</f>
        <v>0</v>
      </c>
      <c r="AR181" s="159" t="s">
        <v>135</v>
      </c>
      <c r="AT181" s="159" t="s">
        <v>130</v>
      </c>
      <c r="AU181" s="159" t="s">
        <v>84</v>
      </c>
      <c r="AY181" s="18" t="s">
        <v>127</v>
      </c>
      <c r="BE181" s="160">
        <f>IF(N181="základní",J181,0)</f>
        <v>2438.4000000000001</v>
      </c>
      <c r="BF181" s="160">
        <f>IF(N181="snížená",J181,0)</f>
        <v>0</v>
      </c>
      <c r="BG181" s="160">
        <f>IF(N181="zákl. přenesená",J181,0)</f>
        <v>0</v>
      </c>
      <c r="BH181" s="160">
        <f>IF(N181="sníž. přenesená",J181,0)</f>
        <v>0</v>
      </c>
      <c r="BI181" s="160">
        <f>IF(N181="nulová",J181,0)</f>
        <v>0</v>
      </c>
      <c r="BJ181" s="18" t="s">
        <v>82</v>
      </c>
      <c r="BK181" s="160">
        <f>ROUND(I181*H181,2)</f>
        <v>2438.4000000000001</v>
      </c>
      <c r="BL181" s="18" t="s">
        <v>135</v>
      </c>
      <c r="BM181" s="159" t="s">
        <v>836</v>
      </c>
    </row>
    <row r="182" s="1" customFormat="1">
      <c r="B182" s="31"/>
      <c r="D182" s="161" t="s">
        <v>137</v>
      </c>
      <c r="F182" s="162" t="s">
        <v>837</v>
      </c>
      <c r="L182" s="31"/>
      <c r="M182" s="163"/>
      <c r="N182" s="63"/>
      <c r="O182" s="63"/>
      <c r="P182" s="63"/>
      <c r="Q182" s="63"/>
      <c r="R182" s="63"/>
      <c r="S182" s="63"/>
      <c r="T182" s="64"/>
      <c r="AT182" s="18" t="s">
        <v>137</v>
      </c>
      <c r="AU182" s="18" t="s">
        <v>84</v>
      </c>
    </row>
    <row r="183" s="1" customFormat="1">
      <c r="B183" s="31"/>
      <c r="D183" s="161" t="s">
        <v>139</v>
      </c>
      <c r="F183" s="164" t="s">
        <v>838</v>
      </c>
      <c r="L183" s="31"/>
      <c r="M183" s="163"/>
      <c r="N183" s="63"/>
      <c r="O183" s="63"/>
      <c r="P183" s="63"/>
      <c r="Q183" s="63"/>
      <c r="R183" s="63"/>
      <c r="S183" s="63"/>
      <c r="T183" s="64"/>
      <c r="AT183" s="18" t="s">
        <v>139</v>
      </c>
      <c r="AU183" s="18" t="s">
        <v>84</v>
      </c>
    </row>
    <row r="184" s="1" customFormat="1">
      <c r="B184" s="31"/>
      <c r="D184" s="161" t="s">
        <v>141</v>
      </c>
      <c r="F184" s="164" t="s">
        <v>839</v>
      </c>
      <c r="L184" s="31"/>
      <c r="M184" s="163"/>
      <c r="N184" s="63"/>
      <c r="O184" s="63"/>
      <c r="P184" s="63"/>
      <c r="Q184" s="63"/>
      <c r="R184" s="63"/>
      <c r="S184" s="63"/>
      <c r="T184" s="64"/>
      <c r="AT184" s="18" t="s">
        <v>141</v>
      </c>
      <c r="AU184" s="18" t="s">
        <v>84</v>
      </c>
    </row>
    <row r="185" s="12" customFormat="1">
      <c r="B185" s="165"/>
      <c r="D185" s="161" t="s">
        <v>143</v>
      </c>
      <c r="E185" s="166" t="s">
        <v>3</v>
      </c>
      <c r="F185" s="167" t="s">
        <v>840</v>
      </c>
      <c r="H185" s="168">
        <v>0.47999999999999998</v>
      </c>
      <c r="L185" s="165"/>
      <c r="M185" s="169"/>
      <c r="N185" s="170"/>
      <c r="O185" s="170"/>
      <c r="P185" s="170"/>
      <c r="Q185" s="170"/>
      <c r="R185" s="170"/>
      <c r="S185" s="170"/>
      <c r="T185" s="171"/>
      <c r="AT185" s="166" t="s">
        <v>143</v>
      </c>
      <c r="AU185" s="166" t="s">
        <v>84</v>
      </c>
      <c r="AV185" s="12" t="s">
        <v>84</v>
      </c>
      <c r="AW185" s="12" t="s">
        <v>36</v>
      </c>
      <c r="AX185" s="12" t="s">
        <v>82</v>
      </c>
      <c r="AY185" s="166" t="s">
        <v>127</v>
      </c>
    </row>
    <row r="186" s="1" customFormat="1" ht="16.5" customHeight="1">
      <c r="B186" s="148"/>
      <c r="C186" s="149" t="s">
        <v>369</v>
      </c>
      <c r="D186" s="149" t="s">
        <v>130</v>
      </c>
      <c r="E186" s="150" t="s">
        <v>390</v>
      </c>
      <c r="F186" s="151" t="s">
        <v>391</v>
      </c>
      <c r="G186" s="152" t="s">
        <v>133</v>
      </c>
      <c r="H186" s="153">
        <v>24.739999999999998</v>
      </c>
      <c r="I186" s="154">
        <v>5790</v>
      </c>
      <c r="J186" s="154">
        <f>ROUND(I186*H186,2)</f>
        <v>143244.60000000001</v>
      </c>
      <c r="K186" s="151" t="s">
        <v>3</v>
      </c>
      <c r="L186" s="31"/>
      <c r="M186" s="155" t="s">
        <v>3</v>
      </c>
      <c r="N186" s="156" t="s">
        <v>45</v>
      </c>
      <c r="O186" s="157">
        <v>11.201000000000001</v>
      </c>
      <c r="P186" s="157">
        <f>O186*H186</f>
        <v>277.11273999999997</v>
      </c>
      <c r="Q186" s="157">
        <v>3.11388</v>
      </c>
      <c r="R186" s="157">
        <f>Q186*H186</f>
        <v>77.037391199999988</v>
      </c>
      <c r="S186" s="157">
        <v>0</v>
      </c>
      <c r="T186" s="158">
        <f>S186*H186</f>
        <v>0</v>
      </c>
      <c r="AR186" s="159" t="s">
        <v>135</v>
      </c>
      <c r="AT186" s="159" t="s">
        <v>130</v>
      </c>
      <c r="AU186" s="159" t="s">
        <v>84</v>
      </c>
      <c r="AY186" s="18" t="s">
        <v>127</v>
      </c>
      <c r="BE186" s="160">
        <f>IF(N186="základní",J186,0)</f>
        <v>143244.60000000001</v>
      </c>
      <c r="BF186" s="160">
        <f>IF(N186="snížená",J186,0)</f>
        <v>0</v>
      </c>
      <c r="BG186" s="160">
        <f>IF(N186="zákl. přenesená",J186,0)</f>
        <v>0</v>
      </c>
      <c r="BH186" s="160">
        <f>IF(N186="sníž. přenesená",J186,0)</f>
        <v>0</v>
      </c>
      <c r="BI186" s="160">
        <f>IF(N186="nulová",J186,0)</f>
        <v>0</v>
      </c>
      <c r="BJ186" s="18" t="s">
        <v>82</v>
      </c>
      <c r="BK186" s="160">
        <f>ROUND(I186*H186,2)</f>
        <v>143244.60000000001</v>
      </c>
      <c r="BL186" s="18" t="s">
        <v>135</v>
      </c>
      <c r="BM186" s="159" t="s">
        <v>841</v>
      </c>
    </row>
    <row r="187" s="1" customFormat="1">
      <c r="B187" s="31"/>
      <c r="D187" s="161" t="s">
        <v>137</v>
      </c>
      <c r="F187" s="162" t="s">
        <v>393</v>
      </c>
      <c r="L187" s="31"/>
      <c r="M187" s="163"/>
      <c r="N187" s="63"/>
      <c r="O187" s="63"/>
      <c r="P187" s="63"/>
      <c r="Q187" s="63"/>
      <c r="R187" s="63"/>
      <c r="S187" s="63"/>
      <c r="T187" s="64"/>
      <c r="AT187" s="18" t="s">
        <v>137</v>
      </c>
      <c r="AU187" s="18" t="s">
        <v>84</v>
      </c>
    </row>
    <row r="188" s="1" customFormat="1">
      <c r="B188" s="31"/>
      <c r="D188" s="161" t="s">
        <v>141</v>
      </c>
      <c r="F188" s="164" t="s">
        <v>394</v>
      </c>
      <c r="L188" s="31"/>
      <c r="M188" s="163"/>
      <c r="N188" s="63"/>
      <c r="O188" s="63"/>
      <c r="P188" s="63"/>
      <c r="Q188" s="63"/>
      <c r="R188" s="63"/>
      <c r="S188" s="63"/>
      <c r="T188" s="64"/>
      <c r="AT188" s="18" t="s">
        <v>141</v>
      </c>
      <c r="AU188" s="18" t="s">
        <v>84</v>
      </c>
    </row>
    <row r="189" s="12" customFormat="1">
      <c r="B189" s="165"/>
      <c r="D189" s="161" t="s">
        <v>143</v>
      </c>
      <c r="E189" s="166" t="s">
        <v>3</v>
      </c>
      <c r="F189" s="167" t="s">
        <v>842</v>
      </c>
      <c r="H189" s="168">
        <v>24.739999999999998</v>
      </c>
      <c r="L189" s="165"/>
      <c r="M189" s="169"/>
      <c r="N189" s="170"/>
      <c r="O189" s="170"/>
      <c r="P189" s="170"/>
      <c r="Q189" s="170"/>
      <c r="R189" s="170"/>
      <c r="S189" s="170"/>
      <c r="T189" s="171"/>
      <c r="AT189" s="166" t="s">
        <v>143</v>
      </c>
      <c r="AU189" s="166" t="s">
        <v>84</v>
      </c>
      <c r="AV189" s="12" t="s">
        <v>84</v>
      </c>
      <c r="AW189" s="12" t="s">
        <v>36</v>
      </c>
      <c r="AX189" s="12" t="s">
        <v>82</v>
      </c>
      <c r="AY189" s="166" t="s">
        <v>127</v>
      </c>
    </row>
    <row r="190" s="11" customFormat="1" ht="22.8" customHeight="1">
      <c r="B190" s="136"/>
      <c r="D190" s="137" t="s">
        <v>73</v>
      </c>
      <c r="E190" s="146" t="s">
        <v>135</v>
      </c>
      <c r="F190" s="146" t="s">
        <v>396</v>
      </c>
      <c r="J190" s="147">
        <f>BK190</f>
        <v>42676.339999999997</v>
      </c>
      <c r="L190" s="136"/>
      <c r="M190" s="140"/>
      <c r="N190" s="141"/>
      <c r="O190" s="141"/>
      <c r="P190" s="142">
        <f>SUM(P191:P205)</f>
        <v>28.580112999999997</v>
      </c>
      <c r="Q190" s="141"/>
      <c r="R190" s="142">
        <f>SUM(R191:R205)</f>
        <v>26.47657607</v>
      </c>
      <c r="S190" s="141"/>
      <c r="T190" s="143">
        <f>SUM(T191:T205)</f>
        <v>0</v>
      </c>
      <c r="AR190" s="137" t="s">
        <v>82</v>
      </c>
      <c r="AT190" s="144" t="s">
        <v>73</v>
      </c>
      <c r="AU190" s="144" t="s">
        <v>82</v>
      </c>
      <c r="AY190" s="137" t="s">
        <v>127</v>
      </c>
      <c r="BK190" s="145">
        <f>SUM(BK191:BK205)</f>
        <v>42676.339999999997</v>
      </c>
    </row>
    <row r="191" s="1" customFormat="1" ht="16.5" customHeight="1">
      <c r="B191" s="148"/>
      <c r="C191" s="149" t="s">
        <v>372</v>
      </c>
      <c r="D191" s="149" t="s">
        <v>130</v>
      </c>
      <c r="E191" s="150" t="s">
        <v>843</v>
      </c>
      <c r="F191" s="151" t="s">
        <v>844</v>
      </c>
      <c r="G191" s="152" t="s">
        <v>147</v>
      </c>
      <c r="H191" s="153">
        <v>18.899999999999999</v>
      </c>
      <c r="I191" s="154">
        <v>912</v>
      </c>
      <c r="J191" s="154">
        <f>ROUND(I191*H191,2)</f>
        <v>17236.799999999999</v>
      </c>
      <c r="K191" s="151" t="s">
        <v>134</v>
      </c>
      <c r="L191" s="31"/>
      <c r="M191" s="155" t="s">
        <v>3</v>
      </c>
      <c r="N191" s="156" t="s">
        <v>45</v>
      </c>
      <c r="O191" s="157">
        <v>0.41199999999999998</v>
      </c>
      <c r="P191" s="157">
        <f>O191*H191</f>
        <v>7.7867999999999986</v>
      </c>
      <c r="Q191" s="157">
        <v>0</v>
      </c>
      <c r="R191" s="157">
        <f>Q191*H191</f>
        <v>0</v>
      </c>
      <c r="S191" s="157">
        <v>0</v>
      </c>
      <c r="T191" s="158">
        <f>S191*H191</f>
        <v>0</v>
      </c>
      <c r="AR191" s="159" t="s">
        <v>135</v>
      </c>
      <c r="AT191" s="159" t="s">
        <v>130</v>
      </c>
      <c r="AU191" s="159" t="s">
        <v>84</v>
      </c>
      <c r="AY191" s="18" t="s">
        <v>127</v>
      </c>
      <c r="BE191" s="160">
        <f>IF(N191="základní",J191,0)</f>
        <v>17236.799999999999</v>
      </c>
      <c r="BF191" s="160">
        <f>IF(N191="snížená",J191,0)</f>
        <v>0</v>
      </c>
      <c r="BG191" s="160">
        <f>IF(N191="zákl. přenesená",J191,0)</f>
        <v>0</v>
      </c>
      <c r="BH191" s="160">
        <f>IF(N191="sníž. přenesená",J191,0)</f>
        <v>0</v>
      </c>
      <c r="BI191" s="160">
        <f>IF(N191="nulová",J191,0)</f>
        <v>0</v>
      </c>
      <c r="BJ191" s="18" t="s">
        <v>82</v>
      </c>
      <c r="BK191" s="160">
        <f>ROUND(I191*H191,2)</f>
        <v>17236.799999999999</v>
      </c>
      <c r="BL191" s="18" t="s">
        <v>135</v>
      </c>
      <c r="BM191" s="159" t="s">
        <v>845</v>
      </c>
    </row>
    <row r="192" s="1" customFormat="1">
      <c r="B192" s="31"/>
      <c r="D192" s="161" t="s">
        <v>137</v>
      </c>
      <c r="F192" s="162" t="s">
        <v>846</v>
      </c>
      <c r="L192" s="31"/>
      <c r="M192" s="163"/>
      <c r="N192" s="63"/>
      <c r="O192" s="63"/>
      <c r="P192" s="63"/>
      <c r="Q192" s="63"/>
      <c r="R192" s="63"/>
      <c r="S192" s="63"/>
      <c r="T192" s="64"/>
      <c r="AT192" s="18" t="s">
        <v>137</v>
      </c>
      <c r="AU192" s="18" t="s">
        <v>84</v>
      </c>
    </row>
    <row r="193" s="1" customFormat="1">
      <c r="B193" s="31"/>
      <c r="D193" s="161" t="s">
        <v>139</v>
      </c>
      <c r="F193" s="164" t="s">
        <v>847</v>
      </c>
      <c r="L193" s="31"/>
      <c r="M193" s="163"/>
      <c r="N193" s="63"/>
      <c r="O193" s="63"/>
      <c r="P193" s="63"/>
      <c r="Q193" s="63"/>
      <c r="R193" s="63"/>
      <c r="S193" s="63"/>
      <c r="T193" s="64"/>
      <c r="AT193" s="18" t="s">
        <v>139</v>
      </c>
      <c r="AU193" s="18" t="s">
        <v>84</v>
      </c>
    </row>
    <row r="194" s="1" customFormat="1">
      <c r="B194" s="31"/>
      <c r="D194" s="161" t="s">
        <v>141</v>
      </c>
      <c r="F194" s="164" t="s">
        <v>848</v>
      </c>
      <c r="L194" s="31"/>
      <c r="M194" s="163"/>
      <c r="N194" s="63"/>
      <c r="O194" s="63"/>
      <c r="P194" s="63"/>
      <c r="Q194" s="63"/>
      <c r="R194" s="63"/>
      <c r="S194" s="63"/>
      <c r="T194" s="64"/>
      <c r="AT194" s="18" t="s">
        <v>141</v>
      </c>
      <c r="AU194" s="18" t="s">
        <v>84</v>
      </c>
    </row>
    <row r="195" s="12" customFormat="1">
      <c r="B195" s="165"/>
      <c r="D195" s="161" t="s">
        <v>143</v>
      </c>
      <c r="E195" s="166" t="s">
        <v>3</v>
      </c>
      <c r="F195" s="167" t="s">
        <v>849</v>
      </c>
      <c r="H195" s="168">
        <v>18.899999999999999</v>
      </c>
      <c r="L195" s="165"/>
      <c r="M195" s="169"/>
      <c r="N195" s="170"/>
      <c r="O195" s="170"/>
      <c r="P195" s="170"/>
      <c r="Q195" s="170"/>
      <c r="R195" s="170"/>
      <c r="S195" s="170"/>
      <c r="T195" s="171"/>
      <c r="AT195" s="166" t="s">
        <v>143</v>
      </c>
      <c r="AU195" s="166" t="s">
        <v>84</v>
      </c>
      <c r="AV195" s="12" t="s">
        <v>84</v>
      </c>
      <c r="AW195" s="12" t="s">
        <v>36</v>
      </c>
      <c r="AX195" s="12" t="s">
        <v>82</v>
      </c>
      <c r="AY195" s="166" t="s">
        <v>127</v>
      </c>
    </row>
    <row r="196" s="1" customFormat="1" ht="16.5" customHeight="1">
      <c r="B196" s="148"/>
      <c r="C196" s="149" t="s">
        <v>374</v>
      </c>
      <c r="D196" s="149" t="s">
        <v>130</v>
      </c>
      <c r="E196" s="150" t="s">
        <v>850</v>
      </c>
      <c r="F196" s="151" t="s">
        <v>851</v>
      </c>
      <c r="G196" s="152" t="s">
        <v>133</v>
      </c>
      <c r="H196" s="153">
        <v>5.46</v>
      </c>
      <c r="I196" s="154">
        <v>779</v>
      </c>
      <c r="J196" s="154">
        <f>ROUND(I196*H196,2)</f>
        <v>4253.3400000000001</v>
      </c>
      <c r="K196" s="151" t="s">
        <v>134</v>
      </c>
      <c r="L196" s="31"/>
      <c r="M196" s="155" t="s">
        <v>3</v>
      </c>
      <c r="N196" s="156" t="s">
        <v>45</v>
      </c>
      <c r="O196" s="157">
        <v>0.14699999999999999</v>
      </c>
      <c r="P196" s="157">
        <f>O196*H196</f>
        <v>0.80262</v>
      </c>
      <c r="Q196" s="157">
        <v>2.25</v>
      </c>
      <c r="R196" s="157">
        <f>Q196*H196</f>
        <v>12.285</v>
      </c>
      <c r="S196" s="157">
        <v>0</v>
      </c>
      <c r="T196" s="158">
        <f>S196*H196</f>
        <v>0</v>
      </c>
      <c r="AR196" s="159" t="s">
        <v>135</v>
      </c>
      <c r="AT196" s="159" t="s">
        <v>130</v>
      </c>
      <c r="AU196" s="159" t="s">
        <v>84</v>
      </c>
      <c r="AY196" s="18" t="s">
        <v>127</v>
      </c>
      <c r="BE196" s="160">
        <f>IF(N196="základní",J196,0)</f>
        <v>4253.3400000000001</v>
      </c>
      <c r="BF196" s="160">
        <f>IF(N196="snížená",J196,0)</f>
        <v>0</v>
      </c>
      <c r="BG196" s="160">
        <f>IF(N196="zákl. přenesená",J196,0)</f>
        <v>0</v>
      </c>
      <c r="BH196" s="160">
        <f>IF(N196="sníž. přenesená",J196,0)</f>
        <v>0</v>
      </c>
      <c r="BI196" s="160">
        <f>IF(N196="nulová",J196,0)</f>
        <v>0</v>
      </c>
      <c r="BJ196" s="18" t="s">
        <v>82</v>
      </c>
      <c r="BK196" s="160">
        <f>ROUND(I196*H196,2)</f>
        <v>4253.3400000000001</v>
      </c>
      <c r="BL196" s="18" t="s">
        <v>135</v>
      </c>
      <c r="BM196" s="159" t="s">
        <v>852</v>
      </c>
    </row>
    <row r="197" s="1" customFormat="1">
      <c r="B197" s="31"/>
      <c r="D197" s="161" t="s">
        <v>137</v>
      </c>
      <c r="F197" s="162" t="s">
        <v>853</v>
      </c>
      <c r="L197" s="31"/>
      <c r="M197" s="163"/>
      <c r="N197" s="63"/>
      <c r="O197" s="63"/>
      <c r="P197" s="63"/>
      <c r="Q197" s="63"/>
      <c r="R197" s="63"/>
      <c r="S197" s="63"/>
      <c r="T197" s="64"/>
      <c r="AT197" s="18" t="s">
        <v>137</v>
      </c>
      <c r="AU197" s="18" t="s">
        <v>84</v>
      </c>
    </row>
    <row r="198" s="1" customFormat="1">
      <c r="B198" s="31"/>
      <c r="D198" s="161" t="s">
        <v>139</v>
      </c>
      <c r="F198" s="164" t="s">
        <v>854</v>
      </c>
      <c r="L198" s="31"/>
      <c r="M198" s="163"/>
      <c r="N198" s="63"/>
      <c r="O198" s="63"/>
      <c r="P198" s="63"/>
      <c r="Q198" s="63"/>
      <c r="R198" s="63"/>
      <c r="S198" s="63"/>
      <c r="T198" s="64"/>
      <c r="AT198" s="18" t="s">
        <v>139</v>
      </c>
      <c r="AU198" s="18" t="s">
        <v>84</v>
      </c>
    </row>
    <row r="199" s="1" customFormat="1">
      <c r="B199" s="31"/>
      <c r="D199" s="161" t="s">
        <v>141</v>
      </c>
      <c r="F199" s="164" t="s">
        <v>855</v>
      </c>
      <c r="L199" s="31"/>
      <c r="M199" s="163"/>
      <c r="N199" s="63"/>
      <c r="O199" s="63"/>
      <c r="P199" s="63"/>
      <c r="Q199" s="63"/>
      <c r="R199" s="63"/>
      <c r="S199" s="63"/>
      <c r="T199" s="64"/>
      <c r="AT199" s="18" t="s">
        <v>141</v>
      </c>
      <c r="AU199" s="18" t="s">
        <v>84</v>
      </c>
    </row>
    <row r="200" s="12" customFormat="1">
      <c r="B200" s="165"/>
      <c r="D200" s="161" t="s">
        <v>143</v>
      </c>
      <c r="E200" s="166" t="s">
        <v>3</v>
      </c>
      <c r="F200" s="167" t="s">
        <v>856</v>
      </c>
      <c r="H200" s="168">
        <v>5.46</v>
      </c>
      <c r="L200" s="165"/>
      <c r="M200" s="169"/>
      <c r="N200" s="170"/>
      <c r="O200" s="170"/>
      <c r="P200" s="170"/>
      <c r="Q200" s="170"/>
      <c r="R200" s="170"/>
      <c r="S200" s="170"/>
      <c r="T200" s="171"/>
      <c r="AT200" s="166" t="s">
        <v>143</v>
      </c>
      <c r="AU200" s="166" t="s">
        <v>84</v>
      </c>
      <c r="AV200" s="12" t="s">
        <v>84</v>
      </c>
      <c r="AW200" s="12" t="s">
        <v>36</v>
      </c>
      <c r="AX200" s="12" t="s">
        <v>82</v>
      </c>
      <c r="AY200" s="166" t="s">
        <v>127</v>
      </c>
    </row>
    <row r="201" s="1" customFormat="1" ht="16.5" customHeight="1">
      <c r="B201" s="148"/>
      <c r="C201" s="149" t="s">
        <v>383</v>
      </c>
      <c r="D201" s="149" t="s">
        <v>130</v>
      </c>
      <c r="E201" s="150" t="s">
        <v>422</v>
      </c>
      <c r="F201" s="151" t="s">
        <v>423</v>
      </c>
      <c r="G201" s="152" t="s">
        <v>147</v>
      </c>
      <c r="H201" s="153">
        <v>15.132999999999999</v>
      </c>
      <c r="I201" s="154">
        <v>1400</v>
      </c>
      <c r="J201" s="154">
        <f>ROUND(I201*H201,2)</f>
        <v>21186.200000000001</v>
      </c>
      <c r="K201" s="151" t="s">
        <v>134</v>
      </c>
      <c r="L201" s="31"/>
      <c r="M201" s="155" t="s">
        <v>3</v>
      </c>
      <c r="N201" s="156" t="s">
        <v>45</v>
      </c>
      <c r="O201" s="157">
        <v>1.321</v>
      </c>
      <c r="P201" s="157">
        <f>O201*H201</f>
        <v>19.990692999999997</v>
      </c>
      <c r="Q201" s="157">
        <v>0.93779000000000001</v>
      </c>
      <c r="R201" s="157">
        <f>Q201*H201</f>
        <v>14.19157607</v>
      </c>
      <c r="S201" s="157">
        <v>0</v>
      </c>
      <c r="T201" s="158">
        <f>S201*H201</f>
        <v>0</v>
      </c>
      <c r="AR201" s="159" t="s">
        <v>135</v>
      </c>
      <c r="AT201" s="159" t="s">
        <v>130</v>
      </c>
      <c r="AU201" s="159" t="s">
        <v>84</v>
      </c>
      <c r="AY201" s="18" t="s">
        <v>127</v>
      </c>
      <c r="BE201" s="160">
        <f>IF(N201="základní",J201,0)</f>
        <v>21186.200000000001</v>
      </c>
      <c r="BF201" s="160">
        <f>IF(N201="snížená",J201,0)</f>
        <v>0</v>
      </c>
      <c r="BG201" s="160">
        <f>IF(N201="zákl. přenesená",J201,0)</f>
        <v>0</v>
      </c>
      <c r="BH201" s="160">
        <f>IF(N201="sníž. přenesená",J201,0)</f>
        <v>0</v>
      </c>
      <c r="BI201" s="160">
        <f>IF(N201="nulová",J201,0)</f>
        <v>0</v>
      </c>
      <c r="BJ201" s="18" t="s">
        <v>82</v>
      </c>
      <c r="BK201" s="160">
        <f>ROUND(I201*H201,2)</f>
        <v>21186.200000000001</v>
      </c>
      <c r="BL201" s="18" t="s">
        <v>135</v>
      </c>
      <c r="BM201" s="159" t="s">
        <v>857</v>
      </c>
    </row>
    <row r="202" s="1" customFormat="1">
      <c r="B202" s="31"/>
      <c r="D202" s="161" t="s">
        <v>137</v>
      </c>
      <c r="F202" s="162" t="s">
        <v>425</v>
      </c>
      <c r="L202" s="31"/>
      <c r="M202" s="163"/>
      <c r="N202" s="63"/>
      <c r="O202" s="63"/>
      <c r="P202" s="63"/>
      <c r="Q202" s="63"/>
      <c r="R202" s="63"/>
      <c r="S202" s="63"/>
      <c r="T202" s="64"/>
      <c r="AT202" s="18" t="s">
        <v>137</v>
      </c>
      <c r="AU202" s="18" t="s">
        <v>84</v>
      </c>
    </row>
    <row r="203" s="1" customFormat="1">
      <c r="B203" s="31"/>
      <c r="D203" s="161" t="s">
        <v>139</v>
      </c>
      <c r="F203" s="164" t="s">
        <v>426</v>
      </c>
      <c r="L203" s="31"/>
      <c r="M203" s="163"/>
      <c r="N203" s="63"/>
      <c r="O203" s="63"/>
      <c r="P203" s="63"/>
      <c r="Q203" s="63"/>
      <c r="R203" s="63"/>
      <c r="S203" s="63"/>
      <c r="T203" s="64"/>
      <c r="AT203" s="18" t="s">
        <v>139</v>
      </c>
      <c r="AU203" s="18" t="s">
        <v>84</v>
      </c>
    </row>
    <row r="204" s="1" customFormat="1">
      <c r="B204" s="31"/>
      <c r="D204" s="161" t="s">
        <v>141</v>
      </c>
      <c r="F204" s="164" t="s">
        <v>427</v>
      </c>
      <c r="L204" s="31"/>
      <c r="M204" s="163"/>
      <c r="N204" s="63"/>
      <c r="O204" s="63"/>
      <c r="P204" s="63"/>
      <c r="Q204" s="63"/>
      <c r="R204" s="63"/>
      <c r="S204" s="63"/>
      <c r="T204" s="64"/>
      <c r="AT204" s="18" t="s">
        <v>141</v>
      </c>
      <c r="AU204" s="18" t="s">
        <v>84</v>
      </c>
    </row>
    <row r="205" s="12" customFormat="1">
      <c r="B205" s="165"/>
      <c r="D205" s="161" t="s">
        <v>143</v>
      </c>
      <c r="E205" s="166" t="s">
        <v>3</v>
      </c>
      <c r="F205" s="167" t="s">
        <v>858</v>
      </c>
      <c r="H205" s="168">
        <v>15.132999999999999</v>
      </c>
      <c r="L205" s="165"/>
      <c r="M205" s="169"/>
      <c r="N205" s="170"/>
      <c r="O205" s="170"/>
      <c r="P205" s="170"/>
      <c r="Q205" s="170"/>
      <c r="R205" s="170"/>
      <c r="S205" s="170"/>
      <c r="T205" s="171"/>
      <c r="AT205" s="166" t="s">
        <v>143</v>
      </c>
      <c r="AU205" s="166" t="s">
        <v>84</v>
      </c>
      <c r="AV205" s="12" t="s">
        <v>84</v>
      </c>
      <c r="AW205" s="12" t="s">
        <v>36</v>
      </c>
      <c r="AX205" s="12" t="s">
        <v>82</v>
      </c>
      <c r="AY205" s="166" t="s">
        <v>127</v>
      </c>
    </row>
    <row r="206" s="11" customFormat="1" ht="22.8" customHeight="1">
      <c r="B206" s="136"/>
      <c r="D206" s="137" t="s">
        <v>73</v>
      </c>
      <c r="E206" s="146" t="s">
        <v>168</v>
      </c>
      <c r="F206" s="146" t="s">
        <v>729</v>
      </c>
      <c r="J206" s="147">
        <f>BK206</f>
        <v>13543.15</v>
      </c>
      <c r="L206" s="136"/>
      <c r="M206" s="140"/>
      <c r="N206" s="141"/>
      <c r="O206" s="141"/>
      <c r="P206" s="142">
        <f>SUM(P207:P215)</f>
        <v>2.0647960000000003</v>
      </c>
      <c r="Q206" s="141"/>
      <c r="R206" s="142">
        <f>SUM(R207:R215)</f>
        <v>0</v>
      </c>
      <c r="S206" s="141"/>
      <c r="T206" s="143">
        <f>SUM(T207:T215)</f>
        <v>0</v>
      </c>
      <c r="AR206" s="137" t="s">
        <v>82</v>
      </c>
      <c r="AT206" s="144" t="s">
        <v>73</v>
      </c>
      <c r="AU206" s="144" t="s">
        <v>82</v>
      </c>
      <c r="AY206" s="137" t="s">
        <v>127</v>
      </c>
      <c r="BK206" s="145">
        <f>SUM(BK207:BK215)</f>
        <v>13543.15</v>
      </c>
    </row>
    <row r="207" s="1" customFormat="1" ht="16.5" customHeight="1">
      <c r="B207" s="148"/>
      <c r="C207" s="149" t="s">
        <v>389</v>
      </c>
      <c r="D207" s="149" t="s">
        <v>130</v>
      </c>
      <c r="E207" s="150" t="s">
        <v>730</v>
      </c>
      <c r="F207" s="151" t="s">
        <v>731</v>
      </c>
      <c r="G207" s="152" t="s">
        <v>147</v>
      </c>
      <c r="H207" s="153">
        <v>41.100000000000001</v>
      </c>
      <c r="I207" s="154">
        <v>147</v>
      </c>
      <c r="J207" s="154">
        <f>ROUND(I207*H207,2)</f>
        <v>6041.6999999999998</v>
      </c>
      <c r="K207" s="151" t="s">
        <v>3</v>
      </c>
      <c r="L207" s="31"/>
      <c r="M207" s="155" t="s">
        <v>3</v>
      </c>
      <c r="N207" s="156" t="s">
        <v>45</v>
      </c>
      <c r="O207" s="157">
        <v>0.029000000000000001</v>
      </c>
      <c r="P207" s="157">
        <f>O207*H207</f>
        <v>1.1919000000000002</v>
      </c>
      <c r="Q207" s="157">
        <v>0</v>
      </c>
      <c r="R207" s="157">
        <f>Q207*H207</f>
        <v>0</v>
      </c>
      <c r="S207" s="157">
        <v>0</v>
      </c>
      <c r="T207" s="158">
        <f>S207*H207</f>
        <v>0</v>
      </c>
      <c r="AR207" s="159" t="s">
        <v>135</v>
      </c>
      <c r="AT207" s="159" t="s">
        <v>130</v>
      </c>
      <c r="AU207" s="159" t="s">
        <v>84</v>
      </c>
      <c r="AY207" s="18" t="s">
        <v>127</v>
      </c>
      <c r="BE207" s="160">
        <f>IF(N207="základní",J207,0)</f>
        <v>6041.6999999999998</v>
      </c>
      <c r="BF207" s="160">
        <f>IF(N207="snížená",J207,0)</f>
        <v>0</v>
      </c>
      <c r="BG207" s="160">
        <f>IF(N207="zákl. přenesená",J207,0)</f>
        <v>0</v>
      </c>
      <c r="BH207" s="160">
        <f>IF(N207="sníž. přenesená",J207,0)</f>
        <v>0</v>
      </c>
      <c r="BI207" s="160">
        <f>IF(N207="nulová",J207,0)</f>
        <v>0</v>
      </c>
      <c r="BJ207" s="18" t="s">
        <v>82</v>
      </c>
      <c r="BK207" s="160">
        <f>ROUND(I207*H207,2)</f>
        <v>6041.6999999999998</v>
      </c>
      <c r="BL207" s="18" t="s">
        <v>135</v>
      </c>
      <c r="BM207" s="159" t="s">
        <v>859</v>
      </c>
    </row>
    <row r="208" s="1" customFormat="1">
      <c r="B208" s="31"/>
      <c r="D208" s="161" t="s">
        <v>137</v>
      </c>
      <c r="F208" s="162" t="s">
        <v>733</v>
      </c>
      <c r="L208" s="31"/>
      <c r="M208" s="163"/>
      <c r="N208" s="63"/>
      <c r="O208" s="63"/>
      <c r="P208" s="63"/>
      <c r="Q208" s="63"/>
      <c r="R208" s="63"/>
      <c r="S208" s="63"/>
      <c r="T208" s="64"/>
      <c r="AT208" s="18" t="s">
        <v>137</v>
      </c>
      <c r="AU208" s="18" t="s">
        <v>84</v>
      </c>
    </row>
    <row r="209" s="1" customFormat="1">
      <c r="B209" s="31"/>
      <c r="D209" s="161" t="s">
        <v>141</v>
      </c>
      <c r="F209" s="164" t="s">
        <v>734</v>
      </c>
      <c r="L209" s="31"/>
      <c r="M209" s="163"/>
      <c r="N209" s="63"/>
      <c r="O209" s="63"/>
      <c r="P209" s="63"/>
      <c r="Q209" s="63"/>
      <c r="R209" s="63"/>
      <c r="S209" s="63"/>
      <c r="T209" s="64"/>
      <c r="AT209" s="18" t="s">
        <v>141</v>
      </c>
      <c r="AU209" s="18" t="s">
        <v>84</v>
      </c>
    </row>
    <row r="210" s="12" customFormat="1">
      <c r="B210" s="165"/>
      <c r="D210" s="161" t="s">
        <v>143</v>
      </c>
      <c r="E210" s="166" t="s">
        <v>3</v>
      </c>
      <c r="F210" s="167" t="s">
        <v>860</v>
      </c>
      <c r="H210" s="168">
        <v>41.100000000000001</v>
      </c>
      <c r="L210" s="165"/>
      <c r="M210" s="169"/>
      <c r="N210" s="170"/>
      <c r="O210" s="170"/>
      <c r="P210" s="170"/>
      <c r="Q210" s="170"/>
      <c r="R210" s="170"/>
      <c r="S210" s="170"/>
      <c r="T210" s="171"/>
      <c r="AT210" s="166" t="s">
        <v>143</v>
      </c>
      <c r="AU210" s="166" t="s">
        <v>84</v>
      </c>
      <c r="AV210" s="12" t="s">
        <v>84</v>
      </c>
      <c r="AW210" s="12" t="s">
        <v>36</v>
      </c>
      <c r="AX210" s="12" t="s">
        <v>82</v>
      </c>
      <c r="AY210" s="166" t="s">
        <v>127</v>
      </c>
    </row>
    <row r="211" s="1" customFormat="1" ht="16.5" customHeight="1">
      <c r="B211" s="148"/>
      <c r="C211" s="149" t="s">
        <v>397</v>
      </c>
      <c r="D211" s="149" t="s">
        <v>130</v>
      </c>
      <c r="E211" s="150" t="s">
        <v>736</v>
      </c>
      <c r="F211" s="151" t="s">
        <v>737</v>
      </c>
      <c r="G211" s="152" t="s">
        <v>147</v>
      </c>
      <c r="H211" s="153">
        <v>27.277999999999999</v>
      </c>
      <c r="I211" s="154">
        <v>275</v>
      </c>
      <c r="J211" s="154">
        <f>ROUND(I211*H211,2)</f>
        <v>7501.4499999999998</v>
      </c>
      <c r="K211" s="151" t="s">
        <v>134</v>
      </c>
      <c r="L211" s="31"/>
      <c r="M211" s="155" t="s">
        <v>3</v>
      </c>
      <c r="N211" s="156" t="s">
        <v>45</v>
      </c>
      <c r="O211" s="157">
        <v>0.032000000000000001</v>
      </c>
      <c r="P211" s="157">
        <f>O211*H211</f>
        <v>0.87289600000000001</v>
      </c>
      <c r="Q211" s="157">
        <v>0</v>
      </c>
      <c r="R211" s="157">
        <f>Q211*H211</f>
        <v>0</v>
      </c>
      <c r="S211" s="157">
        <v>0</v>
      </c>
      <c r="T211" s="158">
        <f>S211*H211</f>
        <v>0</v>
      </c>
      <c r="AR211" s="159" t="s">
        <v>135</v>
      </c>
      <c r="AT211" s="159" t="s">
        <v>130</v>
      </c>
      <c r="AU211" s="159" t="s">
        <v>84</v>
      </c>
      <c r="AY211" s="18" t="s">
        <v>127</v>
      </c>
      <c r="BE211" s="160">
        <f>IF(N211="základní",J211,0)</f>
        <v>7501.4499999999998</v>
      </c>
      <c r="BF211" s="160">
        <f>IF(N211="snížená",J211,0)</f>
        <v>0</v>
      </c>
      <c r="BG211" s="160">
        <f>IF(N211="zákl. přenesená",J211,0)</f>
        <v>0</v>
      </c>
      <c r="BH211" s="160">
        <f>IF(N211="sníž. přenesená",J211,0)</f>
        <v>0</v>
      </c>
      <c r="BI211" s="160">
        <f>IF(N211="nulová",J211,0)</f>
        <v>0</v>
      </c>
      <c r="BJ211" s="18" t="s">
        <v>82</v>
      </c>
      <c r="BK211" s="160">
        <f>ROUND(I211*H211,2)</f>
        <v>7501.4499999999998</v>
      </c>
      <c r="BL211" s="18" t="s">
        <v>135</v>
      </c>
      <c r="BM211" s="159" t="s">
        <v>861</v>
      </c>
    </row>
    <row r="212" s="1" customFormat="1">
      <c r="B212" s="31"/>
      <c r="D212" s="161" t="s">
        <v>137</v>
      </c>
      <c r="F212" s="162" t="s">
        <v>739</v>
      </c>
      <c r="L212" s="31"/>
      <c r="M212" s="163"/>
      <c r="N212" s="63"/>
      <c r="O212" s="63"/>
      <c r="P212" s="63"/>
      <c r="Q212" s="63"/>
      <c r="R212" s="63"/>
      <c r="S212" s="63"/>
      <c r="T212" s="64"/>
      <c r="AT212" s="18" t="s">
        <v>137</v>
      </c>
      <c r="AU212" s="18" t="s">
        <v>84</v>
      </c>
    </row>
    <row r="213" s="1" customFormat="1">
      <c r="B213" s="31"/>
      <c r="D213" s="161" t="s">
        <v>139</v>
      </c>
      <c r="F213" s="164" t="s">
        <v>740</v>
      </c>
      <c r="L213" s="31"/>
      <c r="M213" s="163"/>
      <c r="N213" s="63"/>
      <c r="O213" s="63"/>
      <c r="P213" s="63"/>
      <c r="Q213" s="63"/>
      <c r="R213" s="63"/>
      <c r="S213" s="63"/>
      <c r="T213" s="64"/>
      <c r="AT213" s="18" t="s">
        <v>139</v>
      </c>
      <c r="AU213" s="18" t="s">
        <v>84</v>
      </c>
    </row>
    <row r="214" s="1" customFormat="1">
      <c r="B214" s="31"/>
      <c r="D214" s="161" t="s">
        <v>141</v>
      </c>
      <c r="F214" s="164" t="s">
        <v>734</v>
      </c>
      <c r="L214" s="31"/>
      <c r="M214" s="163"/>
      <c r="N214" s="63"/>
      <c r="O214" s="63"/>
      <c r="P214" s="63"/>
      <c r="Q214" s="63"/>
      <c r="R214" s="63"/>
      <c r="S214" s="63"/>
      <c r="T214" s="64"/>
      <c r="AT214" s="18" t="s">
        <v>141</v>
      </c>
      <c r="AU214" s="18" t="s">
        <v>84</v>
      </c>
    </row>
    <row r="215" s="12" customFormat="1">
      <c r="B215" s="165"/>
      <c r="D215" s="161" t="s">
        <v>143</v>
      </c>
      <c r="E215" s="166" t="s">
        <v>3</v>
      </c>
      <c r="F215" s="167" t="s">
        <v>862</v>
      </c>
      <c r="H215" s="168">
        <v>27.277999999999999</v>
      </c>
      <c r="L215" s="165"/>
      <c r="M215" s="169"/>
      <c r="N215" s="170"/>
      <c r="O215" s="170"/>
      <c r="P215" s="170"/>
      <c r="Q215" s="170"/>
      <c r="R215" s="170"/>
      <c r="S215" s="170"/>
      <c r="T215" s="171"/>
      <c r="AT215" s="166" t="s">
        <v>143</v>
      </c>
      <c r="AU215" s="166" t="s">
        <v>84</v>
      </c>
      <c r="AV215" s="12" t="s">
        <v>84</v>
      </c>
      <c r="AW215" s="12" t="s">
        <v>36</v>
      </c>
      <c r="AX215" s="12" t="s">
        <v>82</v>
      </c>
      <c r="AY215" s="166" t="s">
        <v>127</v>
      </c>
    </row>
    <row r="216" s="11" customFormat="1" ht="22.8" customHeight="1">
      <c r="B216" s="136"/>
      <c r="D216" s="137" t="s">
        <v>73</v>
      </c>
      <c r="E216" s="146" t="s">
        <v>166</v>
      </c>
      <c r="F216" s="146" t="s">
        <v>167</v>
      </c>
      <c r="J216" s="147">
        <f>BK216</f>
        <v>72038.929999999993</v>
      </c>
      <c r="L216" s="136"/>
      <c r="M216" s="140"/>
      <c r="N216" s="141"/>
      <c r="O216" s="141"/>
      <c r="P216" s="142">
        <f>SUM(P217:P219)</f>
        <v>89.518962000000002</v>
      </c>
      <c r="Q216" s="141"/>
      <c r="R216" s="142">
        <f>SUM(R217:R219)</f>
        <v>0</v>
      </c>
      <c r="S216" s="141"/>
      <c r="T216" s="143">
        <f>SUM(T217:T219)</f>
        <v>0</v>
      </c>
      <c r="AR216" s="137" t="s">
        <v>82</v>
      </c>
      <c r="AT216" s="144" t="s">
        <v>73</v>
      </c>
      <c r="AU216" s="144" t="s">
        <v>82</v>
      </c>
      <c r="AY216" s="137" t="s">
        <v>127</v>
      </c>
      <c r="BK216" s="145">
        <f>SUM(BK217:BK219)</f>
        <v>72038.929999999993</v>
      </c>
    </row>
    <row r="217" s="1" customFormat="1" ht="16.5" customHeight="1">
      <c r="B217" s="148"/>
      <c r="C217" s="149" t="s">
        <v>405</v>
      </c>
      <c r="D217" s="149" t="s">
        <v>130</v>
      </c>
      <c r="E217" s="150" t="s">
        <v>169</v>
      </c>
      <c r="F217" s="151" t="s">
        <v>170</v>
      </c>
      <c r="G217" s="152" t="s">
        <v>171</v>
      </c>
      <c r="H217" s="153">
        <v>264.84899999999999</v>
      </c>
      <c r="I217" s="154">
        <v>272</v>
      </c>
      <c r="J217" s="154">
        <f>ROUND(I217*H217,2)</f>
        <v>72038.929999999993</v>
      </c>
      <c r="K217" s="151" t="s">
        <v>134</v>
      </c>
      <c r="L217" s="31"/>
      <c r="M217" s="155" t="s">
        <v>3</v>
      </c>
      <c r="N217" s="156" t="s">
        <v>45</v>
      </c>
      <c r="O217" s="157">
        <v>0.33800000000000002</v>
      </c>
      <c r="P217" s="157">
        <f>O217*H217</f>
        <v>89.518962000000002</v>
      </c>
      <c r="Q217" s="157">
        <v>0</v>
      </c>
      <c r="R217" s="157">
        <f>Q217*H217</f>
        <v>0</v>
      </c>
      <c r="S217" s="157">
        <v>0</v>
      </c>
      <c r="T217" s="158">
        <f>S217*H217</f>
        <v>0</v>
      </c>
      <c r="AR217" s="159" t="s">
        <v>135</v>
      </c>
      <c r="AT217" s="159" t="s">
        <v>130</v>
      </c>
      <c r="AU217" s="159" t="s">
        <v>84</v>
      </c>
      <c r="AY217" s="18" t="s">
        <v>127</v>
      </c>
      <c r="BE217" s="160">
        <f>IF(N217="základní",J217,0)</f>
        <v>72038.929999999993</v>
      </c>
      <c r="BF217" s="160">
        <f>IF(N217="snížená",J217,0)</f>
        <v>0</v>
      </c>
      <c r="BG217" s="160">
        <f>IF(N217="zákl. přenesená",J217,0)</f>
        <v>0</v>
      </c>
      <c r="BH217" s="160">
        <f>IF(N217="sníž. přenesená",J217,0)</f>
        <v>0</v>
      </c>
      <c r="BI217" s="160">
        <f>IF(N217="nulová",J217,0)</f>
        <v>0</v>
      </c>
      <c r="BJ217" s="18" t="s">
        <v>82</v>
      </c>
      <c r="BK217" s="160">
        <f>ROUND(I217*H217,2)</f>
        <v>72038.929999999993</v>
      </c>
      <c r="BL217" s="18" t="s">
        <v>135</v>
      </c>
      <c r="BM217" s="159" t="s">
        <v>863</v>
      </c>
    </row>
    <row r="218" s="1" customFormat="1">
      <c r="B218" s="31"/>
      <c r="D218" s="161" t="s">
        <v>137</v>
      </c>
      <c r="F218" s="162" t="s">
        <v>173</v>
      </c>
      <c r="L218" s="31"/>
      <c r="M218" s="163"/>
      <c r="N218" s="63"/>
      <c r="O218" s="63"/>
      <c r="P218" s="63"/>
      <c r="Q218" s="63"/>
      <c r="R218" s="63"/>
      <c r="S218" s="63"/>
      <c r="T218" s="64"/>
      <c r="AT218" s="18" t="s">
        <v>137</v>
      </c>
      <c r="AU218" s="18" t="s">
        <v>84</v>
      </c>
    </row>
    <row r="219" s="1" customFormat="1">
      <c r="B219" s="31"/>
      <c r="D219" s="161" t="s">
        <v>139</v>
      </c>
      <c r="F219" s="164" t="s">
        <v>174</v>
      </c>
      <c r="L219" s="31"/>
      <c r="M219" s="163"/>
      <c r="N219" s="63"/>
      <c r="O219" s="63"/>
      <c r="P219" s="63"/>
      <c r="Q219" s="63"/>
      <c r="R219" s="63"/>
      <c r="S219" s="63"/>
      <c r="T219" s="64"/>
      <c r="AT219" s="18" t="s">
        <v>139</v>
      </c>
      <c r="AU219" s="18" t="s">
        <v>84</v>
      </c>
    </row>
    <row r="220" s="11" customFormat="1" ht="25.92" customHeight="1">
      <c r="B220" s="136"/>
      <c r="D220" s="137" t="s">
        <v>73</v>
      </c>
      <c r="E220" s="138" t="s">
        <v>190</v>
      </c>
      <c r="F220" s="138" t="s">
        <v>231</v>
      </c>
      <c r="J220" s="139">
        <f>BK220</f>
        <v>4312.3199999999997</v>
      </c>
      <c r="L220" s="136"/>
      <c r="M220" s="140"/>
      <c r="N220" s="141"/>
      <c r="O220" s="141"/>
      <c r="P220" s="142">
        <f>P221</f>
        <v>3.1560000000000001</v>
      </c>
      <c r="Q220" s="141"/>
      <c r="R220" s="142">
        <f>R221</f>
        <v>1.7060519999999999</v>
      </c>
      <c r="S220" s="141"/>
      <c r="T220" s="143">
        <f>T221</f>
        <v>0</v>
      </c>
      <c r="AR220" s="137" t="s">
        <v>128</v>
      </c>
      <c r="AT220" s="144" t="s">
        <v>73</v>
      </c>
      <c r="AU220" s="144" t="s">
        <v>74</v>
      </c>
      <c r="AY220" s="137" t="s">
        <v>127</v>
      </c>
      <c r="BK220" s="145">
        <f>BK221</f>
        <v>4312.3199999999997</v>
      </c>
    </row>
    <row r="221" s="11" customFormat="1" ht="22.8" customHeight="1">
      <c r="B221" s="136"/>
      <c r="D221" s="137" t="s">
        <v>73</v>
      </c>
      <c r="E221" s="146" t="s">
        <v>612</v>
      </c>
      <c r="F221" s="146" t="s">
        <v>613</v>
      </c>
      <c r="J221" s="147">
        <f>BK221</f>
        <v>4312.3199999999997</v>
      </c>
      <c r="L221" s="136"/>
      <c r="M221" s="140"/>
      <c r="N221" s="141"/>
      <c r="O221" s="141"/>
      <c r="P221" s="142">
        <f>SUM(P222:P225)</f>
        <v>3.1560000000000001</v>
      </c>
      <c r="Q221" s="141"/>
      <c r="R221" s="142">
        <f>SUM(R222:R225)</f>
        <v>1.7060519999999999</v>
      </c>
      <c r="S221" s="141"/>
      <c r="T221" s="143">
        <f>SUM(T222:T225)</f>
        <v>0</v>
      </c>
      <c r="AR221" s="137" t="s">
        <v>128</v>
      </c>
      <c r="AT221" s="144" t="s">
        <v>73</v>
      </c>
      <c r="AU221" s="144" t="s">
        <v>82</v>
      </c>
      <c r="AY221" s="137" t="s">
        <v>127</v>
      </c>
      <c r="BK221" s="145">
        <f>SUM(BK222:BK225)</f>
        <v>4312.3199999999997</v>
      </c>
    </row>
    <row r="222" s="1" customFormat="1" ht="16.5" customHeight="1">
      <c r="B222" s="148"/>
      <c r="C222" s="149" t="s">
        <v>413</v>
      </c>
      <c r="D222" s="149" t="s">
        <v>130</v>
      </c>
      <c r="E222" s="150" t="s">
        <v>777</v>
      </c>
      <c r="F222" s="151" t="s">
        <v>778</v>
      </c>
      <c r="G222" s="152" t="s">
        <v>160</v>
      </c>
      <c r="H222" s="153">
        <v>12</v>
      </c>
      <c r="I222" s="154">
        <v>359.36000000000001</v>
      </c>
      <c r="J222" s="154">
        <f>ROUND(I222*H222,2)</f>
        <v>4312.3199999999997</v>
      </c>
      <c r="K222" s="151" t="s">
        <v>3</v>
      </c>
      <c r="L222" s="31"/>
      <c r="M222" s="155" t="s">
        <v>3</v>
      </c>
      <c r="N222" s="156" t="s">
        <v>45</v>
      </c>
      <c r="O222" s="157">
        <v>0.26300000000000001</v>
      </c>
      <c r="P222" s="157">
        <f>O222*H222</f>
        <v>3.1560000000000001</v>
      </c>
      <c r="Q222" s="157">
        <v>0.14217099999999999</v>
      </c>
      <c r="R222" s="157">
        <f>Q222*H222</f>
        <v>1.7060519999999999</v>
      </c>
      <c r="S222" s="157">
        <v>0</v>
      </c>
      <c r="T222" s="158">
        <f>S222*H222</f>
        <v>0</v>
      </c>
      <c r="AR222" s="159" t="s">
        <v>237</v>
      </c>
      <c r="AT222" s="159" t="s">
        <v>130</v>
      </c>
      <c r="AU222" s="159" t="s">
        <v>84</v>
      </c>
      <c r="AY222" s="18" t="s">
        <v>127</v>
      </c>
      <c r="BE222" s="160">
        <f>IF(N222="základní",J222,0)</f>
        <v>4312.3199999999997</v>
      </c>
      <c r="BF222" s="160">
        <f>IF(N222="snížená",J222,0)</f>
        <v>0</v>
      </c>
      <c r="BG222" s="160">
        <f>IF(N222="zákl. přenesená",J222,0)</f>
        <v>0</v>
      </c>
      <c r="BH222" s="160">
        <f>IF(N222="sníž. přenesená",J222,0)</f>
        <v>0</v>
      </c>
      <c r="BI222" s="160">
        <f>IF(N222="nulová",J222,0)</f>
        <v>0</v>
      </c>
      <c r="BJ222" s="18" t="s">
        <v>82</v>
      </c>
      <c r="BK222" s="160">
        <f>ROUND(I222*H222,2)</f>
        <v>4312.3199999999997</v>
      </c>
      <c r="BL222" s="18" t="s">
        <v>237</v>
      </c>
      <c r="BM222" s="159" t="s">
        <v>864</v>
      </c>
    </row>
    <row r="223" s="1" customFormat="1">
      <c r="B223" s="31"/>
      <c r="D223" s="161" t="s">
        <v>137</v>
      </c>
      <c r="F223" s="162" t="s">
        <v>780</v>
      </c>
      <c r="L223" s="31"/>
      <c r="M223" s="163"/>
      <c r="N223" s="63"/>
      <c r="O223" s="63"/>
      <c r="P223" s="63"/>
      <c r="Q223" s="63"/>
      <c r="R223" s="63"/>
      <c r="S223" s="63"/>
      <c r="T223" s="64"/>
      <c r="AT223" s="18" t="s">
        <v>137</v>
      </c>
      <c r="AU223" s="18" t="s">
        <v>84</v>
      </c>
    </row>
    <row r="224" s="1" customFormat="1">
      <c r="B224" s="31"/>
      <c r="D224" s="161" t="s">
        <v>141</v>
      </c>
      <c r="F224" s="164" t="s">
        <v>781</v>
      </c>
      <c r="L224" s="31"/>
      <c r="M224" s="163"/>
      <c r="N224" s="63"/>
      <c r="O224" s="63"/>
      <c r="P224" s="63"/>
      <c r="Q224" s="63"/>
      <c r="R224" s="63"/>
      <c r="S224" s="63"/>
      <c r="T224" s="64"/>
      <c r="AT224" s="18" t="s">
        <v>141</v>
      </c>
      <c r="AU224" s="18" t="s">
        <v>84</v>
      </c>
    </row>
    <row r="225" s="12" customFormat="1">
      <c r="B225" s="165"/>
      <c r="D225" s="161" t="s">
        <v>143</v>
      </c>
      <c r="E225" s="166" t="s">
        <v>3</v>
      </c>
      <c r="F225" s="167" t="s">
        <v>865</v>
      </c>
      <c r="H225" s="168">
        <v>12</v>
      </c>
      <c r="L225" s="165"/>
      <c r="M225" s="198"/>
      <c r="N225" s="199"/>
      <c r="O225" s="199"/>
      <c r="P225" s="199"/>
      <c r="Q225" s="199"/>
      <c r="R225" s="199"/>
      <c r="S225" s="199"/>
      <c r="T225" s="200"/>
      <c r="AT225" s="166" t="s">
        <v>143</v>
      </c>
      <c r="AU225" s="166" t="s">
        <v>84</v>
      </c>
      <c r="AV225" s="12" t="s">
        <v>84</v>
      </c>
      <c r="AW225" s="12" t="s">
        <v>36</v>
      </c>
      <c r="AX225" s="12" t="s">
        <v>82</v>
      </c>
      <c r="AY225" s="166" t="s">
        <v>127</v>
      </c>
    </row>
    <row r="226" s="1" customFormat="1" ht="6.96" customHeight="1">
      <c r="B226" s="46"/>
      <c r="C226" s="47"/>
      <c r="D226" s="47"/>
      <c r="E226" s="47"/>
      <c r="F226" s="47"/>
      <c r="G226" s="47"/>
      <c r="H226" s="47"/>
      <c r="I226" s="47"/>
      <c r="J226" s="47"/>
      <c r="K226" s="47"/>
      <c r="L226" s="31"/>
    </row>
  </sheetData>
  <autoFilter ref="C87:K225"/>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c r="A1" s="103"/>
    </row>
    <row r="2" ht="36.96" customHeight="1">
      <c r="L2" s="17" t="s">
        <v>6</v>
      </c>
      <c r="AT2" s="18" t="s">
        <v>96</v>
      </c>
    </row>
    <row r="3" ht="6.96" customHeight="1">
      <c r="B3" s="19"/>
      <c r="C3" s="20"/>
      <c r="D3" s="20"/>
      <c r="E3" s="20"/>
      <c r="F3" s="20"/>
      <c r="G3" s="20"/>
      <c r="H3" s="20"/>
      <c r="I3" s="20"/>
      <c r="J3" s="20"/>
      <c r="K3" s="20"/>
      <c r="L3" s="21"/>
      <c r="AT3" s="18" t="s">
        <v>84</v>
      </c>
    </row>
    <row r="4" ht="24.96" customHeight="1">
      <c r="B4" s="21"/>
      <c r="D4" s="22" t="s">
        <v>97</v>
      </c>
      <c r="L4" s="21"/>
      <c r="M4" s="104" t="s">
        <v>11</v>
      </c>
      <c r="AT4" s="18" t="s">
        <v>4</v>
      </c>
    </row>
    <row r="5" ht="6.96" customHeight="1">
      <c r="B5" s="21"/>
      <c r="L5" s="21"/>
    </row>
    <row r="6" ht="12" customHeight="1">
      <c r="B6" s="21"/>
      <c r="D6" s="28" t="s">
        <v>15</v>
      </c>
      <c r="L6" s="21"/>
    </row>
    <row r="7" ht="16.5" customHeight="1">
      <c r="B7" s="21"/>
      <c r="E7" s="105" t="str">
        <f>'Rekapitulace stavby'!K6</f>
        <v>Oprava části náhonu a stavidla u jezu mandavy, ulice Pod strání</v>
      </c>
      <c r="F7" s="28"/>
      <c r="G7" s="28"/>
      <c r="H7" s="28"/>
      <c r="L7" s="21"/>
    </row>
    <row r="8" s="1" customFormat="1" ht="12" customHeight="1">
      <c r="B8" s="31"/>
      <c r="D8" s="28" t="s">
        <v>98</v>
      </c>
      <c r="L8" s="31"/>
    </row>
    <row r="9" s="1" customFormat="1" ht="36.96" customHeight="1">
      <c r="B9" s="31"/>
      <c r="E9" s="53" t="s">
        <v>866</v>
      </c>
      <c r="F9" s="1"/>
      <c r="G9" s="1"/>
      <c r="H9" s="1"/>
      <c r="L9" s="31"/>
    </row>
    <row r="10" s="1" customFormat="1">
      <c r="B10" s="31"/>
      <c r="L10" s="31"/>
    </row>
    <row r="11" s="1" customFormat="1" ht="12" customHeight="1">
      <c r="B11" s="31"/>
      <c r="D11" s="28" t="s">
        <v>17</v>
      </c>
      <c r="F11" s="25" t="s">
        <v>18</v>
      </c>
      <c r="I11" s="28" t="s">
        <v>19</v>
      </c>
      <c r="J11" s="25" t="s">
        <v>3</v>
      </c>
      <c r="L11" s="31"/>
    </row>
    <row r="12" s="1" customFormat="1" ht="12" customHeight="1">
      <c r="B12" s="31"/>
      <c r="D12" s="28" t="s">
        <v>20</v>
      </c>
      <c r="F12" s="25" t="s">
        <v>21</v>
      </c>
      <c r="I12" s="28" t="s">
        <v>22</v>
      </c>
      <c r="J12" s="55" t="str">
        <f>'Rekapitulace stavby'!AN8</f>
        <v>16. 4. 2019</v>
      </c>
      <c r="L12" s="31"/>
    </row>
    <row r="13" s="1" customFormat="1" ht="10.8" customHeight="1">
      <c r="B13" s="31"/>
      <c r="L13" s="31"/>
    </row>
    <row r="14" s="1" customFormat="1" ht="12" customHeight="1">
      <c r="B14" s="31"/>
      <c r="D14" s="28" t="s">
        <v>24</v>
      </c>
      <c r="I14" s="28" t="s">
        <v>25</v>
      </c>
      <c r="J14" s="25" t="s">
        <v>26</v>
      </c>
      <c r="L14" s="31"/>
    </row>
    <row r="15" s="1" customFormat="1" ht="18" customHeight="1">
      <c r="B15" s="31"/>
      <c r="E15" s="25" t="s">
        <v>27</v>
      </c>
      <c r="I15" s="28" t="s">
        <v>28</v>
      </c>
      <c r="J15" s="25" t="s">
        <v>29</v>
      </c>
      <c r="L15" s="31"/>
    </row>
    <row r="16" s="1" customFormat="1" ht="6.96" customHeight="1">
      <c r="B16" s="31"/>
      <c r="L16" s="31"/>
    </row>
    <row r="17" s="1" customFormat="1" ht="12" customHeight="1">
      <c r="B17" s="31"/>
      <c r="D17" s="28" t="s">
        <v>30</v>
      </c>
      <c r="I17" s="28" t="s">
        <v>25</v>
      </c>
      <c r="J17" s="25" t="str">
        <f>'Rekapitulace stavby'!AN13</f>
        <v/>
      </c>
      <c r="L17" s="31"/>
    </row>
    <row r="18" s="1" customFormat="1" ht="18" customHeight="1">
      <c r="B18" s="31"/>
      <c r="E18" s="25" t="str">
        <f>'Rekapitulace stavby'!E14</f>
        <v xml:space="preserve"> </v>
      </c>
      <c r="F18" s="25"/>
      <c r="G18" s="25"/>
      <c r="H18" s="25"/>
      <c r="I18" s="28" t="s">
        <v>28</v>
      </c>
      <c r="J18" s="25" t="str">
        <f>'Rekapitulace stavby'!AN14</f>
        <v/>
      </c>
      <c r="L18" s="31"/>
    </row>
    <row r="19" s="1" customFormat="1" ht="6.96" customHeight="1">
      <c r="B19" s="31"/>
      <c r="L19" s="31"/>
    </row>
    <row r="20" s="1" customFormat="1" ht="12" customHeight="1">
      <c r="B20" s="31"/>
      <c r="D20" s="28" t="s">
        <v>32</v>
      </c>
      <c r="I20" s="28" t="s">
        <v>25</v>
      </c>
      <c r="J20" s="25" t="s">
        <v>33</v>
      </c>
      <c r="L20" s="31"/>
    </row>
    <row r="21" s="1" customFormat="1" ht="18" customHeight="1">
      <c r="B21" s="31"/>
      <c r="E21" s="25" t="s">
        <v>34</v>
      </c>
      <c r="I21" s="28" t="s">
        <v>28</v>
      </c>
      <c r="J21" s="25" t="s">
        <v>35</v>
      </c>
      <c r="L21" s="31"/>
    </row>
    <row r="22" s="1" customFormat="1" ht="6.96" customHeight="1">
      <c r="B22" s="31"/>
      <c r="L22" s="31"/>
    </row>
    <row r="23" s="1" customFormat="1" ht="12" customHeight="1">
      <c r="B23" s="31"/>
      <c r="D23" s="28" t="s">
        <v>37</v>
      </c>
      <c r="I23" s="28" t="s">
        <v>25</v>
      </c>
      <c r="J23" s="25" t="s">
        <v>33</v>
      </c>
      <c r="L23" s="31"/>
    </row>
    <row r="24" s="1" customFormat="1" ht="18" customHeight="1">
      <c r="B24" s="31"/>
      <c r="E24" s="25" t="s">
        <v>34</v>
      </c>
      <c r="I24" s="28" t="s">
        <v>28</v>
      </c>
      <c r="J24" s="25" t="s">
        <v>35</v>
      </c>
      <c r="L24" s="31"/>
    </row>
    <row r="25" s="1" customFormat="1" ht="6.96" customHeight="1">
      <c r="B25" s="31"/>
      <c r="L25" s="31"/>
    </row>
    <row r="26" s="1" customFormat="1" ht="12" customHeight="1">
      <c r="B26" s="31"/>
      <c r="D26" s="28" t="s">
        <v>38</v>
      </c>
      <c r="L26" s="31"/>
    </row>
    <row r="27" s="7" customFormat="1" ht="16.5" customHeight="1">
      <c r="B27" s="106"/>
      <c r="E27" s="29" t="s">
        <v>3</v>
      </c>
      <c r="F27" s="29"/>
      <c r="G27" s="29"/>
      <c r="H27" s="29"/>
      <c r="L27" s="106"/>
    </row>
    <row r="28" s="1" customFormat="1" ht="6.96" customHeight="1">
      <c r="B28" s="31"/>
      <c r="L28" s="31"/>
    </row>
    <row r="29" s="1" customFormat="1" ht="6.96" customHeight="1">
      <c r="B29" s="31"/>
      <c r="D29" s="59"/>
      <c r="E29" s="59"/>
      <c r="F29" s="59"/>
      <c r="G29" s="59"/>
      <c r="H29" s="59"/>
      <c r="I29" s="59"/>
      <c r="J29" s="59"/>
      <c r="K29" s="59"/>
      <c r="L29" s="31"/>
    </row>
    <row r="30" s="1" customFormat="1" ht="25.44" customHeight="1">
      <c r="B30" s="31"/>
      <c r="D30" s="107" t="s">
        <v>40</v>
      </c>
      <c r="J30" s="79">
        <f>ROUND(J84, 2)</f>
        <v>148714.94</v>
      </c>
      <c r="L30" s="31"/>
    </row>
    <row r="31" s="1" customFormat="1" ht="6.96" customHeight="1">
      <c r="B31" s="31"/>
      <c r="D31" s="59"/>
      <c r="E31" s="59"/>
      <c r="F31" s="59"/>
      <c r="G31" s="59"/>
      <c r="H31" s="59"/>
      <c r="I31" s="59"/>
      <c r="J31" s="59"/>
      <c r="K31" s="59"/>
      <c r="L31" s="31"/>
    </row>
    <row r="32" s="1" customFormat="1" ht="14.4" customHeight="1">
      <c r="B32" s="31"/>
      <c r="F32" s="35" t="s">
        <v>42</v>
      </c>
      <c r="I32" s="35" t="s">
        <v>41</v>
      </c>
      <c r="J32" s="35" t="s">
        <v>43</v>
      </c>
      <c r="L32" s="31"/>
    </row>
    <row r="33" s="1" customFormat="1" ht="14.4" customHeight="1">
      <c r="B33" s="31"/>
      <c r="D33" s="108" t="s">
        <v>44</v>
      </c>
      <c r="E33" s="28" t="s">
        <v>45</v>
      </c>
      <c r="F33" s="109">
        <f>ROUND((SUM(BE84:BE137)),  2)</f>
        <v>148714.94</v>
      </c>
      <c r="I33" s="110">
        <v>0.20999999999999999</v>
      </c>
      <c r="J33" s="109">
        <f>ROUND(((SUM(BE84:BE137))*I33),  2)</f>
        <v>31230.139999999999</v>
      </c>
      <c r="L33" s="31"/>
    </row>
    <row r="34" s="1" customFormat="1" ht="14.4" customHeight="1">
      <c r="B34" s="31"/>
      <c r="E34" s="28" t="s">
        <v>46</v>
      </c>
      <c r="F34" s="109">
        <f>ROUND((SUM(BF84:BF137)),  2)</f>
        <v>0</v>
      </c>
      <c r="I34" s="110">
        <v>0.14999999999999999</v>
      </c>
      <c r="J34" s="109">
        <f>ROUND(((SUM(BF84:BF137))*I34),  2)</f>
        <v>0</v>
      </c>
      <c r="L34" s="31"/>
    </row>
    <row r="35" hidden="1" s="1" customFormat="1" ht="14.4" customHeight="1">
      <c r="B35" s="31"/>
      <c r="E35" s="28" t="s">
        <v>47</v>
      </c>
      <c r="F35" s="109">
        <f>ROUND((SUM(BG84:BG137)),  2)</f>
        <v>0</v>
      </c>
      <c r="I35" s="110">
        <v>0.20999999999999999</v>
      </c>
      <c r="J35" s="109">
        <f>0</f>
        <v>0</v>
      </c>
      <c r="L35" s="31"/>
    </row>
    <row r="36" hidden="1" s="1" customFormat="1" ht="14.4" customHeight="1">
      <c r="B36" s="31"/>
      <c r="E36" s="28" t="s">
        <v>48</v>
      </c>
      <c r="F36" s="109">
        <f>ROUND((SUM(BH84:BH137)),  2)</f>
        <v>0</v>
      </c>
      <c r="I36" s="110">
        <v>0.14999999999999999</v>
      </c>
      <c r="J36" s="109">
        <f>0</f>
        <v>0</v>
      </c>
      <c r="L36" s="31"/>
    </row>
    <row r="37" hidden="1" s="1" customFormat="1" ht="14.4" customHeight="1">
      <c r="B37" s="31"/>
      <c r="E37" s="28" t="s">
        <v>49</v>
      </c>
      <c r="F37" s="109">
        <f>ROUND((SUM(BI84:BI137)),  2)</f>
        <v>0</v>
      </c>
      <c r="I37" s="110">
        <v>0</v>
      </c>
      <c r="J37" s="109">
        <f>0</f>
        <v>0</v>
      </c>
      <c r="L37" s="31"/>
    </row>
    <row r="38" s="1" customFormat="1" ht="6.96" customHeight="1">
      <c r="B38" s="31"/>
      <c r="L38" s="31"/>
    </row>
    <row r="39" s="1" customFormat="1" ht="25.44" customHeight="1">
      <c r="B39" s="31"/>
      <c r="C39" s="111"/>
      <c r="D39" s="112" t="s">
        <v>50</v>
      </c>
      <c r="E39" s="67"/>
      <c r="F39" s="67"/>
      <c r="G39" s="113" t="s">
        <v>51</v>
      </c>
      <c r="H39" s="114" t="s">
        <v>52</v>
      </c>
      <c r="I39" s="67"/>
      <c r="J39" s="115">
        <f>SUM(J30:J37)</f>
        <v>179945.08000000002</v>
      </c>
      <c r="K39" s="116"/>
      <c r="L39" s="31"/>
    </row>
    <row r="40" s="1" customFormat="1" ht="14.4" customHeight="1">
      <c r="B40" s="46"/>
      <c r="C40" s="47"/>
      <c r="D40" s="47"/>
      <c r="E40" s="47"/>
      <c r="F40" s="47"/>
      <c r="G40" s="47"/>
      <c r="H40" s="47"/>
      <c r="I40" s="47"/>
      <c r="J40" s="47"/>
      <c r="K40" s="47"/>
      <c r="L40" s="31"/>
    </row>
    <row r="44" s="1" customFormat="1" ht="6.96" customHeight="1">
      <c r="B44" s="48"/>
      <c r="C44" s="49"/>
      <c r="D44" s="49"/>
      <c r="E44" s="49"/>
      <c r="F44" s="49"/>
      <c r="G44" s="49"/>
      <c r="H44" s="49"/>
      <c r="I44" s="49"/>
      <c r="J44" s="49"/>
      <c r="K44" s="49"/>
      <c r="L44" s="31"/>
    </row>
    <row r="45" s="1" customFormat="1" ht="24.96" customHeight="1">
      <c r="B45" s="31"/>
      <c r="C45" s="22" t="s">
        <v>100</v>
      </c>
      <c r="L45" s="31"/>
    </row>
    <row r="46" s="1" customFormat="1" ht="6.96" customHeight="1">
      <c r="B46" s="31"/>
      <c r="L46" s="31"/>
    </row>
    <row r="47" s="1" customFormat="1" ht="12" customHeight="1">
      <c r="B47" s="31"/>
      <c r="C47" s="28" t="s">
        <v>15</v>
      </c>
      <c r="L47" s="31"/>
    </row>
    <row r="48" s="1" customFormat="1" ht="16.5" customHeight="1">
      <c r="B48" s="31"/>
      <c r="E48" s="105" t="str">
        <f>E7</f>
        <v>Oprava části náhonu a stavidla u jezu mandavy, ulice Pod strání</v>
      </c>
      <c r="F48" s="28"/>
      <c r="G48" s="28"/>
      <c r="H48" s="28"/>
      <c r="L48" s="31"/>
    </row>
    <row r="49" s="1" customFormat="1" ht="12" customHeight="1">
      <c r="B49" s="31"/>
      <c r="C49" s="28" t="s">
        <v>98</v>
      </c>
      <c r="L49" s="31"/>
    </row>
    <row r="50" s="1" customFormat="1" ht="16.5" customHeight="1">
      <c r="B50" s="31"/>
      <c r="E50" s="53" t="str">
        <f>E9</f>
        <v>VON - Vedlejší a ostatní náklady</v>
      </c>
      <c r="F50" s="1"/>
      <c r="G50" s="1"/>
      <c r="H50" s="1"/>
      <c r="L50" s="31"/>
    </row>
    <row r="51" s="1" customFormat="1" ht="6.96" customHeight="1">
      <c r="B51" s="31"/>
      <c r="L51" s="31"/>
    </row>
    <row r="52" s="1" customFormat="1" ht="12" customHeight="1">
      <c r="B52" s="31"/>
      <c r="C52" s="28" t="s">
        <v>20</v>
      </c>
      <c r="F52" s="25" t="str">
        <f>F12</f>
        <v>Varnsdorf</v>
      </c>
      <c r="I52" s="28" t="s">
        <v>22</v>
      </c>
      <c r="J52" s="55" t="str">
        <f>IF(J12="","",J12)</f>
        <v>16. 4. 2019</v>
      </c>
      <c r="L52" s="31"/>
    </row>
    <row r="53" s="1" customFormat="1" ht="6.96" customHeight="1">
      <c r="B53" s="31"/>
      <c r="L53" s="31"/>
    </row>
    <row r="54" s="1" customFormat="1" ht="15.15" customHeight="1">
      <c r="B54" s="31"/>
      <c r="C54" s="28" t="s">
        <v>24</v>
      </c>
      <c r="F54" s="25" t="str">
        <f>E15</f>
        <v>Město Varnsdorf</v>
      </c>
      <c r="I54" s="28" t="s">
        <v>32</v>
      </c>
      <c r="J54" s="29" t="str">
        <f>E21</f>
        <v>HG partner s.r.o.</v>
      </c>
      <c r="L54" s="31"/>
    </row>
    <row r="55" s="1" customFormat="1" ht="15.15" customHeight="1">
      <c r="B55" s="31"/>
      <c r="C55" s="28" t="s">
        <v>30</v>
      </c>
      <c r="F55" s="25" t="str">
        <f>IF(E18="","",E18)</f>
        <v xml:space="preserve"> </v>
      </c>
      <c r="I55" s="28" t="s">
        <v>37</v>
      </c>
      <c r="J55" s="29" t="str">
        <f>E24</f>
        <v>HG partner s.r.o.</v>
      </c>
      <c r="L55" s="31"/>
    </row>
    <row r="56" s="1" customFormat="1" ht="10.32" customHeight="1">
      <c r="B56" s="31"/>
      <c r="L56" s="31"/>
    </row>
    <row r="57" s="1" customFormat="1" ht="29.28" customHeight="1">
      <c r="B57" s="31"/>
      <c r="C57" s="117" t="s">
        <v>101</v>
      </c>
      <c r="D57" s="111"/>
      <c r="E57" s="111"/>
      <c r="F57" s="111"/>
      <c r="G57" s="111"/>
      <c r="H57" s="111"/>
      <c r="I57" s="111"/>
      <c r="J57" s="118" t="s">
        <v>102</v>
      </c>
      <c r="K57" s="111"/>
      <c r="L57" s="31"/>
    </row>
    <row r="58" s="1" customFormat="1" ht="10.32" customHeight="1">
      <c r="B58" s="31"/>
      <c r="L58" s="31"/>
    </row>
    <row r="59" s="1" customFormat="1" ht="22.8" customHeight="1">
      <c r="B59" s="31"/>
      <c r="C59" s="119" t="s">
        <v>72</v>
      </c>
      <c r="J59" s="79">
        <f>J84</f>
        <v>148714.94</v>
      </c>
      <c r="L59" s="31"/>
      <c r="AU59" s="18" t="s">
        <v>103</v>
      </c>
    </row>
    <row r="60" s="8" customFormat="1" ht="24.96" customHeight="1">
      <c r="B60" s="120"/>
      <c r="D60" s="121" t="s">
        <v>867</v>
      </c>
      <c r="E60" s="122"/>
      <c r="F60" s="122"/>
      <c r="G60" s="122"/>
      <c r="H60" s="122"/>
      <c r="I60" s="122"/>
      <c r="J60" s="123">
        <f>J85</f>
        <v>148714.94</v>
      </c>
      <c r="L60" s="120"/>
    </row>
    <row r="61" s="9" customFormat="1" ht="19.92" customHeight="1">
      <c r="B61" s="124"/>
      <c r="D61" s="125" t="s">
        <v>868</v>
      </c>
      <c r="E61" s="126"/>
      <c r="F61" s="126"/>
      <c r="G61" s="126"/>
      <c r="H61" s="126"/>
      <c r="I61" s="126"/>
      <c r="J61" s="127">
        <f>J86</f>
        <v>87014.940000000002</v>
      </c>
      <c r="L61" s="124"/>
    </row>
    <row r="62" s="9" customFormat="1" ht="19.92" customHeight="1">
      <c r="B62" s="124"/>
      <c r="D62" s="125" t="s">
        <v>869</v>
      </c>
      <c r="E62" s="126"/>
      <c r="F62" s="126"/>
      <c r="G62" s="126"/>
      <c r="H62" s="126"/>
      <c r="I62" s="126"/>
      <c r="J62" s="127">
        <f>J102</f>
        <v>14500</v>
      </c>
      <c r="L62" s="124"/>
    </row>
    <row r="63" s="9" customFormat="1" ht="19.92" customHeight="1">
      <c r="B63" s="124"/>
      <c r="D63" s="125" t="s">
        <v>870</v>
      </c>
      <c r="E63" s="126"/>
      <c r="F63" s="126"/>
      <c r="G63" s="126"/>
      <c r="H63" s="126"/>
      <c r="I63" s="126"/>
      <c r="J63" s="127">
        <f>J109</f>
        <v>31700</v>
      </c>
      <c r="L63" s="124"/>
    </row>
    <row r="64" s="9" customFormat="1" ht="19.92" customHeight="1">
      <c r="B64" s="124"/>
      <c r="D64" s="125" t="s">
        <v>871</v>
      </c>
      <c r="E64" s="126"/>
      <c r="F64" s="126"/>
      <c r="G64" s="126"/>
      <c r="H64" s="126"/>
      <c r="I64" s="126"/>
      <c r="J64" s="127">
        <f>J125</f>
        <v>15500</v>
      </c>
      <c r="L64" s="124"/>
    </row>
    <row r="65" s="1" customFormat="1" ht="21.84" customHeight="1">
      <c r="B65" s="31"/>
      <c r="L65" s="31"/>
    </row>
    <row r="66" s="1" customFormat="1" ht="6.96" customHeight="1">
      <c r="B66" s="46"/>
      <c r="C66" s="47"/>
      <c r="D66" s="47"/>
      <c r="E66" s="47"/>
      <c r="F66" s="47"/>
      <c r="G66" s="47"/>
      <c r="H66" s="47"/>
      <c r="I66" s="47"/>
      <c r="J66" s="47"/>
      <c r="K66" s="47"/>
      <c r="L66" s="31"/>
    </row>
    <row r="70" s="1" customFormat="1" ht="6.96" customHeight="1">
      <c r="B70" s="48"/>
      <c r="C70" s="49"/>
      <c r="D70" s="49"/>
      <c r="E70" s="49"/>
      <c r="F70" s="49"/>
      <c r="G70" s="49"/>
      <c r="H70" s="49"/>
      <c r="I70" s="49"/>
      <c r="J70" s="49"/>
      <c r="K70" s="49"/>
      <c r="L70" s="31"/>
    </row>
    <row r="71" s="1" customFormat="1" ht="24.96" customHeight="1">
      <c r="B71" s="31"/>
      <c r="C71" s="22" t="s">
        <v>112</v>
      </c>
      <c r="L71" s="31"/>
    </row>
    <row r="72" s="1" customFormat="1" ht="6.96" customHeight="1">
      <c r="B72" s="31"/>
      <c r="L72" s="31"/>
    </row>
    <row r="73" s="1" customFormat="1" ht="12" customHeight="1">
      <c r="B73" s="31"/>
      <c r="C73" s="28" t="s">
        <v>15</v>
      </c>
      <c r="L73" s="31"/>
    </row>
    <row r="74" s="1" customFormat="1" ht="16.5" customHeight="1">
      <c r="B74" s="31"/>
      <c r="E74" s="105" t="str">
        <f>E7</f>
        <v>Oprava části náhonu a stavidla u jezu mandavy, ulice Pod strání</v>
      </c>
      <c r="F74" s="28"/>
      <c r="G74" s="28"/>
      <c r="H74" s="28"/>
      <c r="L74" s="31"/>
    </row>
    <row r="75" s="1" customFormat="1" ht="12" customHeight="1">
      <c r="B75" s="31"/>
      <c r="C75" s="28" t="s">
        <v>98</v>
      </c>
      <c r="L75" s="31"/>
    </row>
    <row r="76" s="1" customFormat="1" ht="16.5" customHeight="1">
      <c r="B76" s="31"/>
      <c r="E76" s="53" t="str">
        <f>E9</f>
        <v>VON - Vedlejší a ostatní náklady</v>
      </c>
      <c r="F76" s="1"/>
      <c r="G76" s="1"/>
      <c r="H76" s="1"/>
      <c r="L76" s="31"/>
    </row>
    <row r="77" s="1" customFormat="1" ht="6.96" customHeight="1">
      <c r="B77" s="31"/>
      <c r="L77" s="31"/>
    </row>
    <row r="78" s="1" customFormat="1" ht="12" customHeight="1">
      <c r="B78" s="31"/>
      <c r="C78" s="28" t="s">
        <v>20</v>
      </c>
      <c r="F78" s="25" t="str">
        <f>F12</f>
        <v>Varnsdorf</v>
      </c>
      <c r="I78" s="28" t="s">
        <v>22</v>
      </c>
      <c r="J78" s="55" t="str">
        <f>IF(J12="","",J12)</f>
        <v>16. 4. 2019</v>
      </c>
      <c r="L78" s="31"/>
    </row>
    <row r="79" s="1" customFormat="1" ht="6.96" customHeight="1">
      <c r="B79" s="31"/>
      <c r="L79" s="31"/>
    </row>
    <row r="80" s="1" customFormat="1" ht="15.15" customHeight="1">
      <c r="B80" s="31"/>
      <c r="C80" s="28" t="s">
        <v>24</v>
      </c>
      <c r="F80" s="25" t="str">
        <f>E15</f>
        <v>Město Varnsdorf</v>
      </c>
      <c r="I80" s="28" t="s">
        <v>32</v>
      </c>
      <c r="J80" s="29" t="str">
        <f>E21</f>
        <v>HG partner s.r.o.</v>
      </c>
      <c r="L80" s="31"/>
    </row>
    <row r="81" s="1" customFormat="1" ht="15.15" customHeight="1">
      <c r="B81" s="31"/>
      <c r="C81" s="28" t="s">
        <v>30</v>
      </c>
      <c r="F81" s="25" t="str">
        <f>IF(E18="","",E18)</f>
        <v xml:space="preserve"> </v>
      </c>
      <c r="I81" s="28" t="s">
        <v>37</v>
      </c>
      <c r="J81" s="29" t="str">
        <f>E24</f>
        <v>HG partner s.r.o.</v>
      </c>
      <c r="L81" s="31"/>
    </row>
    <row r="82" s="1" customFormat="1" ht="10.32" customHeight="1">
      <c r="B82" s="31"/>
      <c r="L82" s="31"/>
    </row>
    <row r="83" s="10" customFormat="1" ht="29.28" customHeight="1">
      <c r="B83" s="128"/>
      <c r="C83" s="129" t="s">
        <v>113</v>
      </c>
      <c r="D83" s="130" t="s">
        <v>59</v>
      </c>
      <c r="E83" s="130" t="s">
        <v>55</v>
      </c>
      <c r="F83" s="130" t="s">
        <v>56</v>
      </c>
      <c r="G83" s="130" t="s">
        <v>114</v>
      </c>
      <c r="H83" s="130" t="s">
        <v>115</v>
      </c>
      <c r="I83" s="130" t="s">
        <v>116</v>
      </c>
      <c r="J83" s="130" t="s">
        <v>102</v>
      </c>
      <c r="K83" s="131" t="s">
        <v>117</v>
      </c>
      <c r="L83" s="128"/>
      <c r="M83" s="71" t="s">
        <v>3</v>
      </c>
      <c r="N83" s="72" t="s">
        <v>44</v>
      </c>
      <c r="O83" s="72" t="s">
        <v>118</v>
      </c>
      <c r="P83" s="72" t="s">
        <v>119</v>
      </c>
      <c r="Q83" s="72" t="s">
        <v>120</v>
      </c>
      <c r="R83" s="72" t="s">
        <v>121</v>
      </c>
      <c r="S83" s="72" t="s">
        <v>122</v>
      </c>
      <c r="T83" s="73" t="s">
        <v>123</v>
      </c>
    </row>
    <row r="84" s="1" customFormat="1" ht="22.8" customHeight="1">
      <c r="B84" s="31"/>
      <c r="C84" s="76" t="s">
        <v>124</v>
      </c>
      <c r="J84" s="132">
        <f>BK84</f>
        <v>148714.94</v>
      </c>
      <c r="L84" s="31"/>
      <c r="M84" s="74"/>
      <c r="N84" s="59"/>
      <c r="O84" s="59"/>
      <c r="P84" s="133">
        <f>P85</f>
        <v>11.276</v>
      </c>
      <c r="Q84" s="59"/>
      <c r="R84" s="133">
        <f>R85</f>
        <v>7.5745200000000006</v>
      </c>
      <c r="S84" s="59"/>
      <c r="T84" s="134">
        <f>T85</f>
        <v>0</v>
      </c>
      <c r="AT84" s="18" t="s">
        <v>73</v>
      </c>
      <c r="AU84" s="18" t="s">
        <v>103</v>
      </c>
      <c r="BK84" s="135">
        <f>BK85</f>
        <v>148714.94</v>
      </c>
    </row>
    <row r="85" s="11" customFormat="1" ht="25.92" customHeight="1">
      <c r="B85" s="136"/>
      <c r="D85" s="137" t="s">
        <v>73</v>
      </c>
      <c r="E85" s="138" t="s">
        <v>872</v>
      </c>
      <c r="F85" s="138" t="s">
        <v>873</v>
      </c>
      <c r="J85" s="139">
        <f>BK85</f>
        <v>148714.94</v>
      </c>
      <c r="L85" s="136"/>
      <c r="M85" s="140"/>
      <c r="N85" s="141"/>
      <c r="O85" s="141"/>
      <c r="P85" s="142">
        <f>P86+P102+P109+P125</f>
        <v>11.276</v>
      </c>
      <c r="Q85" s="141"/>
      <c r="R85" s="142">
        <f>R86+R102+R109+R125</f>
        <v>7.5745200000000006</v>
      </c>
      <c r="S85" s="141"/>
      <c r="T85" s="143">
        <f>T86+T102+T109+T125</f>
        <v>0</v>
      </c>
      <c r="AR85" s="137" t="s">
        <v>135</v>
      </c>
      <c r="AT85" s="144" t="s">
        <v>73</v>
      </c>
      <c r="AU85" s="144" t="s">
        <v>74</v>
      </c>
      <c r="AY85" s="137" t="s">
        <v>127</v>
      </c>
      <c r="BK85" s="145">
        <f>BK86+BK102+BK109+BK125</f>
        <v>148714.94</v>
      </c>
    </row>
    <row r="86" s="11" customFormat="1" ht="22.8" customHeight="1">
      <c r="B86" s="136"/>
      <c r="D86" s="137" t="s">
        <v>73</v>
      </c>
      <c r="E86" s="146" t="s">
        <v>874</v>
      </c>
      <c r="F86" s="146" t="s">
        <v>875</v>
      </c>
      <c r="J86" s="147">
        <f>BK86</f>
        <v>87014.940000000002</v>
      </c>
      <c r="L86" s="136"/>
      <c r="M86" s="140"/>
      <c r="N86" s="141"/>
      <c r="O86" s="141"/>
      <c r="P86" s="142">
        <f>SUM(P87:P101)</f>
        <v>11.276</v>
      </c>
      <c r="Q86" s="141"/>
      <c r="R86" s="142">
        <f>SUM(R87:R101)</f>
        <v>7.5745200000000006</v>
      </c>
      <c r="S86" s="141"/>
      <c r="T86" s="143">
        <f>SUM(T87:T101)</f>
        <v>0</v>
      </c>
      <c r="AR86" s="137" t="s">
        <v>135</v>
      </c>
      <c r="AT86" s="144" t="s">
        <v>73</v>
      </c>
      <c r="AU86" s="144" t="s">
        <v>82</v>
      </c>
      <c r="AY86" s="137" t="s">
        <v>127</v>
      </c>
      <c r="BK86" s="145">
        <f>SUM(BK87:BK101)</f>
        <v>87014.940000000002</v>
      </c>
    </row>
    <row r="87" s="1" customFormat="1" ht="16.5" customHeight="1">
      <c r="B87" s="148"/>
      <c r="C87" s="149" t="s">
        <v>82</v>
      </c>
      <c r="D87" s="149" t="s">
        <v>130</v>
      </c>
      <c r="E87" s="150" t="s">
        <v>876</v>
      </c>
      <c r="F87" s="151" t="s">
        <v>877</v>
      </c>
      <c r="G87" s="152" t="s">
        <v>193</v>
      </c>
      <c r="H87" s="153">
        <v>1</v>
      </c>
      <c r="I87" s="154">
        <v>10000</v>
      </c>
      <c r="J87" s="154">
        <f>ROUND(I87*H87,2)</f>
        <v>10000</v>
      </c>
      <c r="K87" s="151" t="s">
        <v>3</v>
      </c>
      <c r="L87" s="31"/>
      <c r="M87" s="155" t="s">
        <v>3</v>
      </c>
      <c r="N87" s="156" t="s">
        <v>45</v>
      </c>
      <c r="O87" s="157">
        <v>0</v>
      </c>
      <c r="P87" s="157">
        <f>O87*H87</f>
        <v>0</v>
      </c>
      <c r="Q87" s="157">
        <v>0</v>
      </c>
      <c r="R87" s="157">
        <f>Q87*H87</f>
        <v>0</v>
      </c>
      <c r="S87" s="157">
        <v>0</v>
      </c>
      <c r="T87" s="158">
        <f>S87*H87</f>
        <v>0</v>
      </c>
      <c r="AR87" s="159" t="s">
        <v>135</v>
      </c>
      <c r="AT87" s="159" t="s">
        <v>130</v>
      </c>
      <c r="AU87" s="159" t="s">
        <v>84</v>
      </c>
      <c r="AY87" s="18" t="s">
        <v>127</v>
      </c>
      <c r="BE87" s="160">
        <f>IF(N87="základní",J87,0)</f>
        <v>10000</v>
      </c>
      <c r="BF87" s="160">
        <f>IF(N87="snížená",J87,0)</f>
        <v>0</v>
      </c>
      <c r="BG87" s="160">
        <f>IF(N87="zákl. přenesená",J87,0)</f>
        <v>0</v>
      </c>
      <c r="BH87" s="160">
        <f>IF(N87="sníž. přenesená",J87,0)</f>
        <v>0</v>
      </c>
      <c r="BI87" s="160">
        <f>IF(N87="nulová",J87,0)</f>
        <v>0</v>
      </c>
      <c r="BJ87" s="18" t="s">
        <v>82</v>
      </c>
      <c r="BK87" s="160">
        <f>ROUND(I87*H87,2)</f>
        <v>10000</v>
      </c>
      <c r="BL87" s="18" t="s">
        <v>135</v>
      </c>
      <c r="BM87" s="159" t="s">
        <v>878</v>
      </c>
    </row>
    <row r="88" s="1" customFormat="1">
      <c r="B88" s="31"/>
      <c r="D88" s="161" t="s">
        <v>137</v>
      </c>
      <c r="F88" s="162" t="s">
        <v>879</v>
      </c>
      <c r="L88" s="31"/>
      <c r="M88" s="163"/>
      <c r="N88" s="63"/>
      <c r="O88" s="63"/>
      <c r="P88" s="63"/>
      <c r="Q88" s="63"/>
      <c r="R88" s="63"/>
      <c r="S88" s="63"/>
      <c r="T88" s="64"/>
      <c r="AT88" s="18" t="s">
        <v>137</v>
      </c>
      <c r="AU88" s="18" t="s">
        <v>84</v>
      </c>
    </row>
    <row r="89" s="1" customFormat="1">
      <c r="B89" s="31"/>
      <c r="D89" s="161" t="s">
        <v>141</v>
      </c>
      <c r="F89" s="164" t="s">
        <v>880</v>
      </c>
      <c r="L89" s="31"/>
      <c r="M89" s="163"/>
      <c r="N89" s="63"/>
      <c r="O89" s="63"/>
      <c r="P89" s="63"/>
      <c r="Q89" s="63"/>
      <c r="R89" s="63"/>
      <c r="S89" s="63"/>
      <c r="T89" s="64"/>
      <c r="AT89" s="18" t="s">
        <v>141</v>
      </c>
      <c r="AU89" s="18" t="s">
        <v>84</v>
      </c>
    </row>
    <row r="90" s="1" customFormat="1" ht="16.5" customHeight="1">
      <c r="B90" s="148"/>
      <c r="C90" s="149" t="s">
        <v>84</v>
      </c>
      <c r="D90" s="149" t="s">
        <v>130</v>
      </c>
      <c r="E90" s="150" t="s">
        <v>881</v>
      </c>
      <c r="F90" s="151" t="s">
        <v>882</v>
      </c>
      <c r="G90" s="152" t="s">
        <v>193</v>
      </c>
      <c r="H90" s="153">
        <v>1</v>
      </c>
      <c r="I90" s="154">
        <v>12000</v>
      </c>
      <c r="J90" s="154">
        <f>ROUND(I90*H90,2)</f>
        <v>12000</v>
      </c>
      <c r="K90" s="151" t="s">
        <v>3</v>
      </c>
      <c r="L90" s="31"/>
      <c r="M90" s="155" t="s">
        <v>3</v>
      </c>
      <c r="N90" s="156" t="s">
        <v>45</v>
      </c>
      <c r="O90" s="157">
        <v>0</v>
      </c>
      <c r="P90" s="157">
        <f>O90*H90</f>
        <v>0</v>
      </c>
      <c r="Q90" s="157">
        <v>0</v>
      </c>
      <c r="R90" s="157">
        <f>Q90*H90</f>
        <v>0</v>
      </c>
      <c r="S90" s="157">
        <v>0</v>
      </c>
      <c r="T90" s="158">
        <f>S90*H90</f>
        <v>0</v>
      </c>
      <c r="AR90" s="159" t="s">
        <v>135</v>
      </c>
      <c r="AT90" s="159" t="s">
        <v>130</v>
      </c>
      <c r="AU90" s="159" t="s">
        <v>84</v>
      </c>
      <c r="AY90" s="18" t="s">
        <v>127</v>
      </c>
      <c r="BE90" s="160">
        <f>IF(N90="základní",J90,0)</f>
        <v>12000</v>
      </c>
      <c r="BF90" s="160">
        <f>IF(N90="snížená",J90,0)</f>
        <v>0</v>
      </c>
      <c r="BG90" s="160">
        <f>IF(N90="zákl. přenesená",J90,0)</f>
        <v>0</v>
      </c>
      <c r="BH90" s="160">
        <f>IF(N90="sníž. přenesená",J90,0)</f>
        <v>0</v>
      </c>
      <c r="BI90" s="160">
        <f>IF(N90="nulová",J90,0)</f>
        <v>0</v>
      </c>
      <c r="BJ90" s="18" t="s">
        <v>82</v>
      </c>
      <c r="BK90" s="160">
        <f>ROUND(I90*H90,2)</f>
        <v>12000</v>
      </c>
      <c r="BL90" s="18" t="s">
        <v>135</v>
      </c>
      <c r="BM90" s="159" t="s">
        <v>883</v>
      </c>
    </row>
    <row r="91" s="1" customFormat="1">
      <c r="B91" s="31"/>
      <c r="D91" s="161" t="s">
        <v>137</v>
      </c>
      <c r="F91" s="162" t="s">
        <v>882</v>
      </c>
      <c r="L91" s="31"/>
      <c r="M91" s="163"/>
      <c r="N91" s="63"/>
      <c r="O91" s="63"/>
      <c r="P91" s="63"/>
      <c r="Q91" s="63"/>
      <c r="R91" s="63"/>
      <c r="S91" s="63"/>
      <c r="T91" s="64"/>
      <c r="AT91" s="18" t="s">
        <v>137</v>
      </c>
      <c r="AU91" s="18" t="s">
        <v>84</v>
      </c>
    </row>
    <row r="92" s="1" customFormat="1">
      <c r="B92" s="31"/>
      <c r="D92" s="161" t="s">
        <v>141</v>
      </c>
      <c r="F92" s="164" t="s">
        <v>884</v>
      </c>
      <c r="L92" s="31"/>
      <c r="M92" s="163"/>
      <c r="N92" s="63"/>
      <c r="O92" s="63"/>
      <c r="P92" s="63"/>
      <c r="Q92" s="63"/>
      <c r="R92" s="63"/>
      <c r="S92" s="63"/>
      <c r="T92" s="64"/>
      <c r="AT92" s="18" t="s">
        <v>141</v>
      </c>
      <c r="AU92" s="18" t="s">
        <v>84</v>
      </c>
    </row>
    <row r="93" s="1" customFormat="1" ht="16.5" customHeight="1">
      <c r="B93" s="148"/>
      <c r="C93" s="149" t="s">
        <v>128</v>
      </c>
      <c r="D93" s="149" t="s">
        <v>130</v>
      </c>
      <c r="E93" s="150" t="s">
        <v>885</v>
      </c>
      <c r="F93" s="151" t="s">
        <v>886</v>
      </c>
      <c r="G93" s="152" t="s">
        <v>193</v>
      </c>
      <c r="H93" s="153">
        <v>1</v>
      </c>
      <c r="I93" s="154">
        <v>40000</v>
      </c>
      <c r="J93" s="154">
        <f>ROUND(I93*H93,2)</f>
        <v>40000</v>
      </c>
      <c r="K93" s="151" t="s">
        <v>3</v>
      </c>
      <c r="L93" s="31"/>
      <c r="M93" s="155" t="s">
        <v>3</v>
      </c>
      <c r="N93" s="156" t="s">
        <v>45</v>
      </c>
      <c r="O93" s="157">
        <v>0</v>
      </c>
      <c r="P93" s="157">
        <f>O93*H93</f>
        <v>0</v>
      </c>
      <c r="Q93" s="157">
        <v>0</v>
      </c>
      <c r="R93" s="157">
        <f>Q93*H93</f>
        <v>0</v>
      </c>
      <c r="S93" s="157">
        <v>0</v>
      </c>
      <c r="T93" s="158">
        <f>S93*H93</f>
        <v>0</v>
      </c>
      <c r="AR93" s="159" t="s">
        <v>135</v>
      </c>
      <c r="AT93" s="159" t="s">
        <v>130</v>
      </c>
      <c r="AU93" s="159" t="s">
        <v>84</v>
      </c>
      <c r="AY93" s="18" t="s">
        <v>127</v>
      </c>
      <c r="BE93" s="160">
        <f>IF(N93="základní",J93,0)</f>
        <v>40000</v>
      </c>
      <c r="BF93" s="160">
        <f>IF(N93="snížená",J93,0)</f>
        <v>0</v>
      </c>
      <c r="BG93" s="160">
        <f>IF(N93="zákl. přenesená",J93,0)</f>
        <v>0</v>
      </c>
      <c r="BH93" s="160">
        <f>IF(N93="sníž. přenesená",J93,0)</f>
        <v>0</v>
      </c>
      <c r="BI93" s="160">
        <f>IF(N93="nulová",J93,0)</f>
        <v>0</v>
      </c>
      <c r="BJ93" s="18" t="s">
        <v>82</v>
      </c>
      <c r="BK93" s="160">
        <f>ROUND(I93*H93,2)</f>
        <v>40000</v>
      </c>
      <c r="BL93" s="18" t="s">
        <v>135</v>
      </c>
      <c r="BM93" s="159" t="s">
        <v>887</v>
      </c>
    </row>
    <row r="94" s="1" customFormat="1">
      <c r="B94" s="31"/>
      <c r="D94" s="161" t="s">
        <v>137</v>
      </c>
      <c r="F94" s="162" t="s">
        <v>886</v>
      </c>
      <c r="L94" s="31"/>
      <c r="M94" s="163"/>
      <c r="N94" s="63"/>
      <c r="O94" s="63"/>
      <c r="P94" s="63"/>
      <c r="Q94" s="63"/>
      <c r="R94" s="63"/>
      <c r="S94" s="63"/>
      <c r="T94" s="64"/>
      <c r="AT94" s="18" t="s">
        <v>137</v>
      </c>
      <c r="AU94" s="18" t="s">
        <v>84</v>
      </c>
    </row>
    <row r="95" s="1" customFormat="1">
      <c r="B95" s="31"/>
      <c r="D95" s="161" t="s">
        <v>141</v>
      </c>
      <c r="F95" s="164" t="s">
        <v>888</v>
      </c>
      <c r="L95" s="31"/>
      <c r="M95" s="163"/>
      <c r="N95" s="63"/>
      <c r="O95" s="63"/>
      <c r="P95" s="63"/>
      <c r="Q95" s="63"/>
      <c r="R95" s="63"/>
      <c r="S95" s="63"/>
      <c r="T95" s="64"/>
      <c r="AT95" s="18" t="s">
        <v>141</v>
      </c>
      <c r="AU95" s="18" t="s">
        <v>84</v>
      </c>
    </row>
    <row r="96" s="1" customFormat="1" ht="16.5" customHeight="1">
      <c r="B96" s="148"/>
      <c r="C96" s="149" t="s">
        <v>135</v>
      </c>
      <c r="D96" s="149" t="s">
        <v>130</v>
      </c>
      <c r="E96" s="150" t="s">
        <v>889</v>
      </c>
      <c r="F96" s="151" t="s">
        <v>890</v>
      </c>
      <c r="G96" s="152" t="s">
        <v>193</v>
      </c>
      <c r="H96" s="153">
        <v>1</v>
      </c>
      <c r="I96" s="154">
        <v>10230.540000000001</v>
      </c>
      <c r="J96" s="154">
        <f>ROUND(I96*H96,2)</f>
        <v>10230.540000000001</v>
      </c>
      <c r="K96" s="151" t="s">
        <v>3</v>
      </c>
      <c r="L96" s="31"/>
      <c r="M96" s="155" t="s">
        <v>3</v>
      </c>
      <c r="N96" s="156" t="s">
        <v>45</v>
      </c>
      <c r="O96" s="157">
        <v>4.04</v>
      </c>
      <c r="P96" s="157">
        <f>O96*H96</f>
        <v>4.04</v>
      </c>
      <c r="Q96" s="157">
        <v>0.094119999999999995</v>
      </c>
      <c r="R96" s="157">
        <f>Q96*H96</f>
        <v>0.094119999999999995</v>
      </c>
      <c r="S96" s="157">
        <v>0</v>
      </c>
      <c r="T96" s="158">
        <f>S96*H96</f>
        <v>0</v>
      </c>
      <c r="AR96" s="159" t="s">
        <v>135</v>
      </c>
      <c r="AT96" s="159" t="s">
        <v>130</v>
      </c>
      <c r="AU96" s="159" t="s">
        <v>84</v>
      </c>
      <c r="AY96" s="18" t="s">
        <v>127</v>
      </c>
      <c r="BE96" s="160">
        <f>IF(N96="základní",J96,0)</f>
        <v>10230.540000000001</v>
      </c>
      <c r="BF96" s="160">
        <f>IF(N96="snížená",J96,0)</f>
        <v>0</v>
      </c>
      <c r="BG96" s="160">
        <f>IF(N96="zákl. přenesená",J96,0)</f>
        <v>0</v>
      </c>
      <c r="BH96" s="160">
        <f>IF(N96="sníž. přenesená",J96,0)</f>
        <v>0</v>
      </c>
      <c r="BI96" s="160">
        <f>IF(N96="nulová",J96,0)</f>
        <v>0</v>
      </c>
      <c r="BJ96" s="18" t="s">
        <v>82</v>
      </c>
      <c r="BK96" s="160">
        <f>ROUND(I96*H96,2)</f>
        <v>10230.540000000001</v>
      </c>
      <c r="BL96" s="18" t="s">
        <v>135</v>
      </c>
      <c r="BM96" s="159" t="s">
        <v>891</v>
      </c>
    </row>
    <row r="97" s="1" customFormat="1">
      <c r="B97" s="31"/>
      <c r="D97" s="161" t="s">
        <v>137</v>
      </c>
      <c r="F97" s="162" t="s">
        <v>892</v>
      </c>
      <c r="L97" s="31"/>
      <c r="M97" s="163"/>
      <c r="N97" s="63"/>
      <c r="O97" s="63"/>
      <c r="P97" s="63"/>
      <c r="Q97" s="63"/>
      <c r="R97" s="63"/>
      <c r="S97" s="63"/>
      <c r="T97" s="64"/>
      <c r="AT97" s="18" t="s">
        <v>137</v>
      </c>
      <c r="AU97" s="18" t="s">
        <v>84</v>
      </c>
    </row>
    <row r="98" s="1" customFormat="1">
      <c r="B98" s="31"/>
      <c r="D98" s="161" t="s">
        <v>139</v>
      </c>
      <c r="F98" s="164" t="s">
        <v>893</v>
      </c>
      <c r="L98" s="31"/>
      <c r="M98" s="163"/>
      <c r="N98" s="63"/>
      <c r="O98" s="63"/>
      <c r="P98" s="63"/>
      <c r="Q98" s="63"/>
      <c r="R98" s="63"/>
      <c r="S98" s="63"/>
      <c r="T98" s="64"/>
      <c r="AT98" s="18" t="s">
        <v>139</v>
      </c>
      <c r="AU98" s="18" t="s">
        <v>84</v>
      </c>
    </row>
    <row r="99" s="1" customFormat="1" ht="36" customHeight="1">
      <c r="B99" s="148"/>
      <c r="C99" s="149" t="s">
        <v>168</v>
      </c>
      <c r="D99" s="149" t="s">
        <v>130</v>
      </c>
      <c r="E99" s="150" t="s">
        <v>894</v>
      </c>
      <c r="F99" s="151" t="s">
        <v>895</v>
      </c>
      <c r="G99" s="152" t="s">
        <v>193</v>
      </c>
      <c r="H99" s="153">
        <v>1</v>
      </c>
      <c r="I99" s="154">
        <v>14784.4</v>
      </c>
      <c r="J99" s="154">
        <f>ROUND(I99*H99,2)</f>
        <v>14784.4</v>
      </c>
      <c r="K99" s="151" t="s">
        <v>3</v>
      </c>
      <c r="L99" s="31"/>
      <c r="M99" s="155" t="s">
        <v>3</v>
      </c>
      <c r="N99" s="156" t="s">
        <v>45</v>
      </c>
      <c r="O99" s="157">
        <v>7.2359999999999998</v>
      </c>
      <c r="P99" s="157">
        <f>O99*H99</f>
        <v>7.2359999999999998</v>
      </c>
      <c r="Q99" s="157">
        <v>7.4804000000000004</v>
      </c>
      <c r="R99" s="157">
        <f>Q99*H99</f>
        <v>7.4804000000000004</v>
      </c>
      <c r="S99" s="157">
        <v>0</v>
      </c>
      <c r="T99" s="158">
        <f>S99*H99</f>
        <v>0</v>
      </c>
      <c r="AR99" s="159" t="s">
        <v>135</v>
      </c>
      <c r="AT99" s="159" t="s">
        <v>130</v>
      </c>
      <c r="AU99" s="159" t="s">
        <v>84</v>
      </c>
      <c r="AY99" s="18" t="s">
        <v>127</v>
      </c>
      <c r="BE99" s="160">
        <f>IF(N99="základní",J99,0)</f>
        <v>14784.4</v>
      </c>
      <c r="BF99" s="160">
        <f>IF(N99="snížená",J99,0)</f>
        <v>0</v>
      </c>
      <c r="BG99" s="160">
        <f>IF(N99="zákl. přenesená",J99,0)</f>
        <v>0</v>
      </c>
      <c r="BH99" s="160">
        <f>IF(N99="sníž. přenesená",J99,0)</f>
        <v>0</v>
      </c>
      <c r="BI99" s="160">
        <f>IF(N99="nulová",J99,0)</f>
        <v>0</v>
      </c>
      <c r="BJ99" s="18" t="s">
        <v>82</v>
      </c>
      <c r="BK99" s="160">
        <f>ROUND(I99*H99,2)</f>
        <v>14784.4</v>
      </c>
      <c r="BL99" s="18" t="s">
        <v>135</v>
      </c>
      <c r="BM99" s="159" t="s">
        <v>896</v>
      </c>
    </row>
    <row r="100" s="1" customFormat="1">
      <c r="B100" s="31"/>
      <c r="D100" s="161" t="s">
        <v>137</v>
      </c>
      <c r="F100" s="162" t="s">
        <v>895</v>
      </c>
      <c r="L100" s="31"/>
      <c r="M100" s="163"/>
      <c r="N100" s="63"/>
      <c r="O100" s="63"/>
      <c r="P100" s="63"/>
      <c r="Q100" s="63"/>
      <c r="R100" s="63"/>
      <c r="S100" s="63"/>
      <c r="T100" s="64"/>
      <c r="AT100" s="18" t="s">
        <v>137</v>
      </c>
      <c r="AU100" s="18" t="s">
        <v>84</v>
      </c>
    </row>
    <row r="101" s="1" customFormat="1">
      <c r="B101" s="31"/>
      <c r="D101" s="161" t="s">
        <v>141</v>
      </c>
      <c r="F101" s="164" t="s">
        <v>897</v>
      </c>
      <c r="L101" s="31"/>
      <c r="M101" s="163"/>
      <c r="N101" s="63"/>
      <c r="O101" s="63"/>
      <c r="P101" s="63"/>
      <c r="Q101" s="63"/>
      <c r="R101" s="63"/>
      <c r="S101" s="63"/>
      <c r="T101" s="64"/>
      <c r="AT101" s="18" t="s">
        <v>141</v>
      </c>
      <c r="AU101" s="18" t="s">
        <v>84</v>
      </c>
    </row>
    <row r="102" s="11" customFormat="1" ht="22.8" customHeight="1">
      <c r="B102" s="136"/>
      <c r="D102" s="137" t="s">
        <v>73</v>
      </c>
      <c r="E102" s="146" t="s">
        <v>898</v>
      </c>
      <c r="F102" s="146" t="s">
        <v>899</v>
      </c>
      <c r="J102" s="147">
        <f>BK102</f>
        <v>14500</v>
      </c>
      <c r="L102" s="136"/>
      <c r="M102" s="140"/>
      <c r="N102" s="141"/>
      <c r="O102" s="141"/>
      <c r="P102" s="142">
        <f>SUM(P103:P108)</f>
        <v>0</v>
      </c>
      <c r="Q102" s="141"/>
      <c r="R102" s="142">
        <f>SUM(R103:R108)</f>
        <v>0</v>
      </c>
      <c r="S102" s="141"/>
      <c r="T102" s="143">
        <f>SUM(T103:T108)</f>
        <v>0</v>
      </c>
      <c r="AR102" s="137" t="s">
        <v>168</v>
      </c>
      <c r="AT102" s="144" t="s">
        <v>73</v>
      </c>
      <c r="AU102" s="144" t="s">
        <v>82</v>
      </c>
      <c r="AY102" s="137" t="s">
        <v>127</v>
      </c>
      <c r="BK102" s="145">
        <f>SUM(BK103:BK108)</f>
        <v>14500</v>
      </c>
    </row>
    <row r="103" s="1" customFormat="1" ht="16.5" customHeight="1">
      <c r="B103" s="148"/>
      <c r="C103" s="149" t="s">
        <v>179</v>
      </c>
      <c r="D103" s="149" t="s">
        <v>130</v>
      </c>
      <c r="E103" s="150" t="s">
        <v>900</v>
      </c>
      <c r="F103" s="151" t="s">
        <v>901</v>
      </c>
      <c r="G103" s="152" t="s">
        <v>193</v>
      </c>
      <c r="H103" s="153">
        <v>1</v>
      </c>
      <c r="I103" s="154">
        <v>6000</v>
      </c>
      <c r="J103" s="154">
        <f>ROUND(I103*H103,2)</f>
        <v>6000</v>
      </c>
      <c r="K103" s="151" t="s">
        <v>3</v>
      </c>
      <c r="L103" s="31"/>
      <c r="M103" s="155" t="s">
        <v>3</v>
      </c>
      <c r="N103" s="156" t="s">
        <v>45</v>
      </c>
      <c r="O103" s="157">
        <v>0</v>
      </c>
      <c r="P103" s="157">
        <f>O103*H103</f>
        <v>0</v>
      </c>
      <c r="Q103" s="157">
        <v>0</v>
      </c>
      <c r="R103" s="157">
        <f>Q103*H103</f>
        <v>0</v>
      </c>
      <c r="S103" s="157">
        <v>0</v>
      </c>
      <c r="T103" s="158">
        <f>S103*H103</f>
        <v>0</v>
      </c>
      <c r="AR103" s="159" t="s">
        <v>902</v>
      </c>
      <c r="AT103" s="159" t="s">
        <v>130</v>
      </c>
      <c r="AU103" s="159" t="s">
        <v>84</v>
      </c>
      <c r="AY103" s="18" t="s">
        <v>127</v>
      </c>
      <c r="BE103" s="160">
        <f>IF(N103="základní",J103,0)</f>
        <v>6000</v>
      </c>
      <c r="BF103" s="160">
        <f>IF(N103="snížená",J103,0)</f>
        <v>0</v>
      </c>
      <c r="BG103" s="160">
        <f>IF(N103="zákl. přenesená",J103,0)</f>
        <v>0</v>
      </c>
      <c r="BH103" s="160">
        <f>IF(N103="sníž. přenesená",J103,0)</f>
        <v>0</v>
      </c>
      <c r="BI103" s="160">
        <f>IF(N103="nulová",J103,0)</f>
        <v>0</v>
      </c>
      <c r="BJ103" s="18" t="s">
        <v>82</v>
      </c>
      <c r="BK103" s="160">
        <f>ROUND(I103*H103,2)</f>
        <v>6000</v>
      </c>
      <c r="BL103" s="18" t="s">
        <v>902</v>
      </c>
      <c r="BM103" s="159" t="s">
        <v>903</v>
      </c>
    </row>
    <row r="104" s="1" customFormat="1">
      <c r="B104" s="31"/>
      <c r="D104" s="161" t="s">
        <v>137</v>
      </c>
      <c r="F104" s="162" t="s">
        <v>904</v>
      </c>
      <c r="L104" s="31"/>
      <c r="M104" s="163"/>
      <c r="N104" s="63"/>
      <c r="O104" s="63"/>
      <c r="P104" s="63"/>
      <c r="Q104" s="63"/>
      <c r="R104" s="63"/>
      <c r="S104" s="63"/>
      <c r="T104" s="64"/>
      <c r="AT104" s="18" t="s">
        <v>137</v>
      </c>
      <c r="AU104" s="18" t="s">
        <v>84</v>
      </c>
    </row>
    <row r="105" s="1" customFormat="1">
      <c r="B105" s="31"/>
      <c r="D105" s="161" t="s">
        <v>141</v>
      </c>
      <c r="F105" s="164" t="s">
        <v>905</v>
      </c>
      <c r="L105" s="31"/>
      <c r="M105" s="163"/>
      <c r="N105" s="63"/>
      <c r="O105" s="63"/>
      <c r="P105" s="63"/>
      <c r="Q105" s="63"/>
      <c r="R105" s="63"/>
      <c r="S105" s="63"/>
      <c r="T105" s="64"/>
      <c r="AT105" s="18" t="s">
        <v>141</v>
      </c>
      <c r="AU105" s="18" t="s">
        <v>84</v>
      </c>
    </row>
    <row r="106" s="1" customFormat="1" ht="16.5" customHeight="1">
      <c r="B106" s="148"/>
      <c r="C106" s="149" t="s">
        <v>189</v>
      </c>
      <c r="D106" s="149" t="s">
        <v>130</v>
      </c>
      <c r="E106" s="150" t="s">
        <v>898</v>
      </c>
      <c r="F106" s="151" t="s">
        <v>906</v>
      </c>
      <c r="G106" s="152" t="s">
        <v>193</v>
      </c>
      <c r="H106" s="153">
        <v>1</v>
      </c>
      <c r="I106" s="154">
        <v>8500</v>
      </c>
      <c r="J106" s="154">
        <f>ROUND(I106*H106,2)</f>
        <v>8500</v>
      </c>
      <c r="K106" s="151" t="s">
        <v>3</v>
      </c>
      <c r="L106" s="31"/>
      <c r="M106" s="155" t="s">
        <v>3</v>
      </c>
      <c r="N106" s="156" t="s">
        <v>45</v>
      </c>
      <c r="O106" s="157">
        <v>0</v>
      </c>
      <c r="P106" s="157">
        <f>O106*H106</f>
        <v>0</v>
      </c>
      <c r="Q106" s="157">
        <v>0</v>
      </c>
      <c r="R106" s="157">
        <f>Q106*H106</f>
        <v>0</v>
      </c>
      <c r="S106" s="157">
        <v>0</v>
      </c>
      <c r="T106" s="158">
        <f>S106*H106</f>
        <v>0</v>
      </c>
      <c r="AR106" s="159" t="s">
        <v>902</v>
      </c>
      <c r="AT106" s="159" t="s">
        <v>130</v>
      </c>
      <c r="AU106" s="159" t="s">
        <v>84</v>
      </c>
      <c r="AY106" s="18" t="s">
        <v>127</v>
      </c>
      <c r="BE106" s="160">
        <f>IF(N106="základní",J106,0)</f>
        <v>8500</v>
      </c>
      <c r="BF106" s="160">
        <f>IF(N106="snížená",J106,0)</f>
        <v>0</v>
      </c>
      <c r="BG106" s="160">
        <f>IF(N106="zákl. přenesená",J106,0)</f>
        <v>0</v>
      </c>
      <c r="BH106" s="160">
        <f>IF(N106="sníž. přenesená",J106,0)</f>
        <v>0</v>
      </c>
      <c r="BI106" s="160">
        <f>IF(N106="nulová",J106,0)</f>
        <v>0</v>
      </c>
      <c r="BJ106" s="18" t="s">
        <v>82</v>
      </c>
      <c r="BK106" s="160">
        <f>ROUND(I106*H106,2)</f>
        <v>8500</v>
      </c>
      <c r="BL106" s="18" t="s">
        <v>902</v>
      </c>
      <c r="BM106" s="159" t="s">
        <v>907</v>
      </c>
    </row>
    <row r="107" s="1" customFormat="1">
      <c r="B107" s="31"/>
      <c r="D107" s="161" t="s">
        <v>137</v>
      </c>
      <c r="F107" s="162" t="s">
        <v>908</v>
      </c>
      <c r="L107" s="31"/>
      <c r="M107" s="163"/>
      <c r="N107" s="63"/>
      <c r="O107" s="63"/>
      <c r="P107" s="63"/>
      <c r="Q107" s="63"/>
      <c r="R107" s="63"/>
      <c r="S107" s="63"/>
      <c r="T107" s="64"/>
      <c r="AT107" s="18" t="s">
        <v>137</v>
      </c>
      <c r="AU107" s="18" t="s">
        <v>84</v>
      </c>
    </row>
    <row r="108" s="1" customFormat="1">
      <c r="B108" s="31"/>
      <c r="D108" s="161" t="s">
        <v>141</v>
      </c>
      <c r="F108" s="164" t="s">
        <v>909</v>
      </c>
      <c r="L108" s="31"/>
      <c r="M108" s="163"/>
      <c r="N108" s="63"/>
      <c r="O108" s="63"/>
      <c r="P108" s="63"/>
      <c r="Q108" s="63"/>
      <c r="R108" s="63"/>
      <c r="S108" s="63"/>
      <c r="T108" s="64"/>
      <c r="AT108" s="18" t="s">
        <v>141</v>
      </c>
      <c r="AU108" s="18" t="s">
        <v>84</v>
      </c>
    </row>
    <row r="109" s="11" customFormat="1" ht="22.8" customHeight="1">
      <c r="B109" s="136"/>
      <c r="D109" s="137" t="s">
        <v>73</v>
      </c>
      <c r="E109" s="146" t="s">
        <v>910</v>
      </c>
      <c r="F109" s="146" t="s">
        <v>911</v>
      </c>
      <c r="J109" s="147">
        <f>BK109</f>
        <v>31700</v>
      </c>
      <c r="L109" s="136"/>
      <c r="M109" s="140"/>
      <c r="N109" s="141"/>
      <c r="O109" s="141"/>
      <c r="P109" s="142">
        <f>SUM(P110:P124)</f>
        <v>0</v>
      </c>
      <c r="Q109" s="141"/>
      <c r="R109" s="142">
        <f>SUM(R110:R124)</f>
        <v>0</v>
      </c>
      <c r="S109" s="141"/>
      <c r="T109" s="143">
        <f>SUM(T110:T124)</f>
        <v>0</v>
      </c>
      <c r="AR109" s="137" t="s">
        <v>168</v>
      </c>
      <c r="AT109" s="144" t="s">
        <v>73</v>
      </c>
      <c r="AU109" s="144" t="s">
        <v>82</v>
      </c>
      <c r="AY109" s="137" t="s">
        <v>127</v>
      </c>
      <c r="BK109" s="145">
        <f>SUM(BK110:BK124)</f>
        <v>31700</v>
      </c>
    </row>
    <row r="110" s="1" customFormat="1" ht="16.5" customHeight="1">
      <c r="B110" s="148"/>
      <c r="C110" s="149" t="s">
        <v>194</v>
      </c>
      <c r="D110" s="149" t="s">
        <v>130</v>
      </c>
      <c r="E110" s="150" t="s">
        <v>912</v>
      </c>
      <c r="F110" s="151" t="s">
        <v>913</v>
      </c>
      <c r="G110" s="152" t="s">
        <v>193</v>
      </c>
      <c r="H110" s="153">
        <v>1</v>
      </c>
      <c r="I110" s="154">
        <v>9200</v>
      </c>
      <c r="J110" s="154">
        <f>ROUND(I110*H110,2)</f>
        <v>9200</v>
      </c>
      <c r="K110" s="151" t="s">
        <v>3</v>
      </c>
      <c r="L110" s="31"/>
      <c r="M110" s="155" t="s">
        <v>3</v>
      </c>
      <c r="N110" s="156" t="s">
        <v>45</v>
      </c>
      <c r="O110" s="157">
        <v>0</v>
      </c>
      <c r="P110" s="157">
        <f>O110*H110</f>
        <v>0</v>
      </c>
      <c r="Q110" s="157">
        <v>0</v>
      </c>
      <c r="R110" s="157">
        <f>Q110*H110</f>
        <v>0</v>
      </c>
      <c r="S110" s="157">
        <v>0</v>
      </c>
      <c r="T110" s="158">
        <f>S110*H110</f>
        <v>0</v>
      </c>
      <c r="AR110" s="159" t="s">
        <v>902</v>
      </c>
      <c r="AT110" s="159" t="s">
        <v>130</v>
      </c>
      <c r="AU110" s="159" t="s">
        <v>84</v>
      </c>
      <c r="AY110" s="18" t="s">
        <v>127</v>
      </c>
      <c r="BE110" s="160">
        <f>IF(N110="základní",J110,0)</f>
        <v>9200</v>
      </c>
      <c r="BF110" s="160">
        <f>IF(N110="snížená",J110,0)</f>
        <v>0</v>
      </c>
      <c r="BG110" s="160">
        <f>IF(N110="zákl. přenesená",J110,0)</f>
        <v>0</v>
      </c>
      <c r="BH110" s="160">
        <f>IF(N110="sníž. přenesená",J110,0)</f>
        <v>0</v>
      </c>
      <c r="BI110" s="160">
        <f>IF(N110="nulová",J110,0)</f>
        <v>0</v>
      </c>
      <c r="BJ110" s="18" t="s">
        <v>82</v>
      </c>
      <c r="BK110" s="160">
        <f>ROUND(I110*H110,2)</f>
        <v>9200</v>
      </c>
      <c r="BL110" s="18" t="s">
        <v>902</v>
      </c>
      <c r="BM110" s="159" t="s">
        <v>914</v>
      </c>
    </row>
    <row r="111" s="1" customFormat="1">
      <c r="B111" s="31"/>
      <c r="D111" s="161" t="s">
        <v>137</v>
      </c>
      <c r="F111" s="162" t="s">
        <v>915</v>
      </c>
      <c r="L111" s="31"/>
      <c r="M111" s="163"/>
      <c r="N111" s="63"/>
      <c r="O111" s="63"/>
      <c r="P111" s="63"/>
      <c r="Q111" s="63"/>
      <c r="R111" s="63"/>
      <c r="S111" s="63"/>
      <c r="T111" s="64"/>
      <c r="AT111" s="18" t="s">
        <v>137</v>
      </c>
      <c r="AU111" s="18" t="s">
        <v>84</v>
      </c>
    </row>
    <row r="112" s="1" customFormat="1" ht="16.5" customHeight="1">
      <c r="B112" s="148"/>
      <c r="C112" s="149" t="s">
        <v>156</v>
      </c>
      <c r="D112" s="149" t="s">
        <v>130</v>
      </c>
      <c r="E112" s="150" t="s">
        <v>916</v>
      </c>
      <c r="F112" s="151" t="s">
        <v>917</v>
      </c>
      <c r="G112" s="152" t="s">
        <v>193</v>
      </c>
      <c r="H112" s="153">
        <v>1</v>
      </c>
      <c r="I112" s="154">
        <v>1200</v>
      </c>
      <c r="J112" s="154">
        <f>ROUND(I112*H112,2)</f>
        <v>1200</v>
      </c>
      <c r="K112" s="151" t="s">
        <v>3</v>
      </c>
      <c r="L112" s="31"/>
      <c r="M112" s="155" t="s">
        <v>3</v>
      </c>
      <c r="N112" s="156" t="s">
        <v>45</v>
      </c>
      <c r="O112" s="157">
        <v>0</v>
      </c>
      <c r="P112" s="157">
        <f>O112*H112</f>
        <v>0</v>
      </c>
      <c r="Q112" s="157">
        <v>0</v>
      </c>
      <c r="R112" s="157">
        <f>Q112*H112</f>
        <v>0</v>
      </c>
      <c r="S112" s="157">
        <v>0</v>
      </c>
      <c r="T112" s="158">
        <f>S112*H112</f>
        <v>0</v>
      </c>
      <c r="AR112" s="159" t="s">
        <v>902</v>
      </c>
      <c r="AT112" s="159" t="s">
        <v>130</v>
      </c>
      <c r="AU112" s="159" t="s">
        <v>84</v>
      </c>
      <c r="AY112" s="18" t="s">
        <v>127</v>
      </c>
      <c r="BE112" s="160">
        <f>IF(N112="základní",J112,0)</f>
        <v>1200</v>
      </c>
      <c r="BF112" s="160">
        <f>IF(N112="snížená",J112,0)</f>
        <v>0</v>
      </c>
      <c r="BG112" s="160">
        <f>IF(N112="zákl. přenesená",J112,0)</f>
        <v>0</v>
      </c>
      <c r="BH112" s="160">
        <f>IF(N112="sníž. přenesená",J112,0)</f>
        <v>0</v>
      </c>
      <c r="BI112" s="160">
        <f>IF(N112="nulová",J112,0)</f>
        <v>0</v>
      </c>
      <c r="BJ112" s="18" t="s">
        <v>82</v>
      </c>
      <c r="BK112" s="160">
        <f>ROUND(I112*H112,2)</f>
        <v>1200</v>
      </c>
      <c r="BL112" s="18" t="s">
        <v>902</v>
      </c>
      <c r="BM112" s="159" t="s">
        <v>918</v>
      </c>
    </row>
    <row r="113" s="1" customFormat="1">
      <c r="B113" s="31"/>
      <c r="D113" s="161" t="s">
        <v>137</v>
      </c>
      <c r="F113" s="162" t="s">
        <v>919</v>
      </c>
      <c r="L113" s="31"/>
      <c r="M113" s="163"/>
      <c r="N113" s="63"/>
      <c r="O113" s="63"/>
      <c r="P113" s="63"/>
      <c r="Q113" s="63"/>
      <c r="R113" s="63"/>
      <c r="S113" s="63"/>
      <c r="T113" s="64"/>
      <c r="AT113" s="18" t="s">
        <v>137</v>
      </c>
      <c r="AU113" s="18" t="s">
        <v>84</v>
      </c>
    </row>
    <row r="114" s="1" customFormat="1">
      <c r="B114" s="31"/>
      <c r="D114" s="161" t="s">
        <v>141</v>
      </c>
      <c r="F114" s="164" t="s">
        <v>920</v>
      </c>
      <c r="L114" s="31"/>
      <c r="M114" s="163"/>
      <c r="N114" s="63"/>
      <c r="O114" s="63"/>
      <c r="P114" s="63"/>
      <c r="Q114" s="63"/>
      <c r="R114" s="63"/>
      <c r="S114" s="63"/>
      <c r="T114" s="64"/>
      <c r="AT114" s="18" t="s">
        <v>141</v>
      </c>
      <c r="AU114" s="18" t="s">
        <v>84</v>
      </c>
    </row>
    <row r="115" s="1" customFormat="1" ht="16.5" customHeight="1">
      <c r="B115" s="148"/>
      <c r="C115" s="149" t="s">
        <v>212</v>
      </c>
      <c r="D115" s="149" t="s">
        <v>130</v>
      </c>
      <c r="E115" s="150" t="s">
        <v>921</v>
      </c>
      <c r="F115" s="151" t="s">
        <v>922</v>
      </c>
      <c r="G115" s="152" t="s">
        <v>193</v>
      </c>
      <c r="H115" s="153">
        <v>1</v>
      </c>
      <c r="I115" s="154">
        <v>1600</v>
      </c>
      <c r="J115" s="154">
        <f>ROUND(I115*H115,2)</f>
        <v>1600</v>
      </c>
      <c r="K115" s="151" t="s">
        <v>3</v>
      </c>
      <c r="L115" s="31"/>
      <c r="M115" s="155" t="s">
        <v>3</v>
      </c>
      <c r="N115" s="156" t="s">
        <v>45</v>
      </c>
      <c r="O115" s="157">
        <v>0</v>
      </c>
      <c r="P115" s="157">
        <f>O115*H115</f>
        <v>0</v>
      </c>
      <c r="Q115" s="157">
        <v>0</v>
      </c>
      <c r="R115" s="157">
        <f>Q115*H115</f>
        <v>0</v>
      </c>
      <c r="S115" s="157">
        <v>0</v>
      </c>
      <c r="T115" s="158">
        <f>S115*H115</f>
        <v>0</v>
      </c>
      <c r="AR115" s="159" t="s">
        <v>902</v>
      </c>
      <c r="AT115" s="159" t="s">
        <v>130</v>
      </c>
      <c r="AU115" s="159" t="s">
        <v>84</v>
      </c>
      <c r="AY115" s="18" t="s">
        <v>127</v>
      </c>
      <c r="BE115" s="160">
        <f>IF(N115="základní",J115,0)</f>
        <v>1600</v>
      </c>
      <c r="BF115" s="160">
        <f>IF(N115="snížená",J115,0)</f>
        <v>0</v>
      </c>
      <c r="BG115" s="160">
        <f>IF(N115="zákl. přenesená",J115,0)</f>
        <v>0</v>
      </c>
      <c r="BH115" s="160">
        <f>IF(N115="sníž. přenesená",J115,0)</f>
        <v>0</v>
      </c>
      <c r="BI115" s="160">
        <f>IF(N115="nulová",J115,0)</f>
        <v>0</v>
      </c>
      <c r="BJ115" s="18" t="s">
        <v>82</v>
      </c>
      <c r="BK115" s="160">
        <f>ROUND(I115*H115,2)</f>
        <v>1600</v>
      </c>
      <c r="BL115" s="18" t="s">
        <v>902</v>
      </c>
      <c r="BM115" s="159" t="s">
        <v>923</v>
      </c>
    </row>
    <row r="116" s="1" customFormat="1">
      <c r="B116" s="31"/>
      <c r="D116" s="161" t="s">
        <v>137</v>
      </c>
      <c r="F116" s="162" t="s">
        <v>924</v>
      </c>
      <c r="L116" s="31"/>
      <c r="M116" s="163"/>
      <c r="N116" s="63"/>
      <c r="O116" s="63"/>
      <c r="P116" s="63"/>
      <c r="Q116" s="63"/>
      <c r="R116" s="63"/>
      <c r="S116" s="63"/>
      <c r="T116" s="64"/>
      <c r="AT116" s="18" t="s">
        <v>137</v>
      </c>
      <c r="AU116" s="18" t="s">
        <v>84</v>
      </c>
    </row>
    <row r="117" s="1" customFormat="1" ht="16.5" customHeight="1">
      <c r="B117" s="148"/>
      <c r="C117" s="149" t="s">
        <v>219</v>
      </c>
      <c r="D117" s="149" t="s">
        <v>130</v>
      </c>
      <c r="E117" s="150" t="s">
        <v>925</v>
      </c>
      <c r="F117" s="151" t="s">
        <v>926</v>
      </c>
      <c r="G117" s="152" t="s">
        <v>193</v>
      </c>
      <c r="H117" s="153">
        <v>1</v>
      </c>
      <c r="I117" s="154">
        <v>1500</v>
      </c>
      <c r="J117" s="154">
        <f>ROUND(I117*H117,2)</f>
        <v>1500</v>
      </c>
      <c r="K117" s="151" t="s">
        <v>3</v>
      </c>
      <c r="L117" s="31"/>
      <c r="M117" s="155" t="s">
        <v>3</v>
      </c>
      <c r="N117" s="156" t="s">
        <v>45</v>
      </c>
      <c r="O117" s="157">
        <v>0</v>
      </c>
      <c r="P117" s="157">
        <f>O117*H117</f>
        <v>0</v>
      </c>
      <c r="Q117" s="157">
        <v>0</v>
      </c>
      <c r="R117" s="157">
        <f>Q117*H117</f>
        <v>0</v>
      </c>
      <c r="S117" s="157">
        <v>0</v>
      </c>
      <c r="T117" s="158">
        <f>S117*H117</f>
        <v>0</v>
      </c>
      <c r="AR117" s="159" t="s">
        <v>902</v>
      </c>
      <c r="AT117" s="159" t="s">
        <v>130</v>
      </c>
      <c r="AU117" s="159" t="s">
        <v>84</v>
      </c>
      <c r="AY117" s="18" t="s">
        <v>127</v>
      </c>
      <c r="BE117" s="160">
        <f>IF(N117="základní",J117,0)</f>
        <v>1500</v>
      </c>
      <c r="BF117" s="160">
        <f>IF(N117="snížená",J117,0)</f>
        <v>0</v>
      </c>
      <c r="BG117" s="160">
        <f>IF(N117="zákl. přenesená",J117,0)</f>
        <v>0</v>
      </c>
      <c r="BH117" s="160">
        <f>IF(N117="sníž. přenesená",J117,0)</f>
        <v>0</v>
      </c>
      <c r="BI117" s="160">
        <f>IF(N117="nulová",J117,0)</f>
        <v>0</v>
      </c>
      <c r="BJ117" s="18" t="s">
        <v>82</v>
      </c>
      <c r="BK117" s="160">
        <f>ROUND(I117*H117,2)</f>
        <v>1500</v>
      </c>
      <c r="BL117" s="18" t="s">
        <v>902</v>
      </c>
      <c r="BM117" s="159" t="s">
        <v>927</v>
      </c>
    </row>
    <row r="118" s="1" customFormat="1">
      <c r="B118" s="31"/>
      <c r="D118" s="161" t="s">
        <v>137</v>
      </c>
      <c r="F118" s="162" t="s">
        <v>928</v>
      </c>
      <c r="L118" s="31"/>
      <c r="M118" s="163"/>
      <c r="N118" s="63"/>
      <c r="O118" s="63"/>
      <c r="P118" s="63"/>
      <c r="Q118" s="63"/>
      <c r="R118" s="63"/>
      <c r="S118" s="63"/>
      <c r="T118" s="64"/>
      <c r="AT118" s="18" t="s">
        <v>137</v>
      </c>
      <c r="AU118" s="18" t="s">
        <v>84</v>
      </c>
    </row>
    <row r="119" s="1" customFormat="1">
      <c r="B119" s="31"/>
      <c r="D119" s="161" t="s">
        <v>141</v>
      </c>
      <c r="F119" s="164" t="s">
        <v>929</v>
      </c>
      <c r="L119" s="31"/>
      <c r="M119" s="163"/>
      <c r="N119" s="63"/>
      <c r="O119" s="63"/>
      <c r="P119" s="63"/>
      <c r="Q119" s="63"/>
      <c r="R119" s="63"/>
      <c r="S119" s="63"/>
      <c r="T119" s="64"/>
      <c r="AT119" s="18" t="s">
        <v>141</v>
      </c>
      <c r="AU119" s="18" t="s">
        <v>84</v>
      </c>
    </row>
    <row r="120" s="1" customFormat="1" ht="16.5" customHeight="1">
      <c r="B120" s="148"/>
      <c r="C120" s="149" t="s">
        <v>225</v>
      </c>
      <c r="D120" s="149" t="s">
        <v>130</v>
      </c>
      <c r="E120" s="150" t="s">
        <v>930</v>
      </c>
      <c r="F120" s="151" t="s">
        <v>931</v>
      </c>
      <c r="G120" s="152" t="s">
        <v>193</v>
      </c>
      <c r="H120" s="153">
        <v>1</v>
      </c>
      <c r="I120" s="154">
        <v>2200</v>
      </c>
      <c r="J120" s="154">
        <f>ROUND(I120*H120,2)</f>
        <v>2200</v>
      </c>
      <c r="K120" s="151" t="s">
        <v>3</v>
      </c>
      <c r="L120" s="31"/>
      <c r="M120" s="155" t="s">
        <v>3</v>
      </c>
      <c r="N120" s="156" t="s">
        <v>45</v>
      </c>
      <c r="O120" s="157">
        <v>0</v>
      </c>
      <c r="P120" s="157">
        <f>O120*H120</f>
        <v>0</v>
      </c>
      <c r="Q120" s="157">
        <v>0</v>
      </c>
      <c r="R120" s="157">
        <f>Q120*H120</f>
        <v>0</v>
      </c>
      <c r="S120" s="157">
        <v>0</v>
      </c>
      <c r="T120" s="158">
        <f>S120*H120</f>
        <v>0</v>
      </c>
      <c r="AR120" s="159" t="s">
        <v>902</v>
      </c>
      <c r="AT120" s="159" t="s">
        <v>130</v>
      </c>
      <c r="AU120" s="159" t="s">
        <v>84</v>
      </c>
      <c r="AY120" s="18" t="s">
        <v>127</v>
      </c>
      <c r="BE120" s="160">
        <f>IF(N120="základní",J120,0)</f>
        <v>2200</v>
      </c>
      <c r="BF120" s="160">
        <f>IF(N120="snížená",J120,0)</f>
        <v>0</v>
      </c>
      <c r="BG120" s="160">
        <f>IF(N120="zákl. přenesená",J120,0)</f>
        <v>0</v>
      </c>
      <c r="BH120" s="160">
        <f>IF(N120="sníž. přenesená",J120,0)</f>
        <v>0</v>
      </c>
      <c r="BI120" s="160">
        <f>IF(N120="nulová",J120,0)</f>
        <v>0</v>
      </c>
      <c r="BJ120" s="18" t="s">
        <v>82</v>
      </c>
      <c r="BK120" s="160">
        <f>ROUND(I120*H120,2)</f>
        <v>2200</v>
      </c>
      <c r="BL120" s="18" t="s">
        <v>902</v>
      </c>
      <c r="BM120" s="159" t="s">
        <v>932</v>
      </c>
    </row>
    <row r="121" s="1" customFormat="1">
      <c r="B121" s="31"/>
      <c r="D121" s="161" t="s">
        <v>137</v>
      </c>
      <c r="F121" s="162" t="s">
        <v>933</v>
      </c>
      <c r="L121" s="31"/>
      <c r="M121" s="163"/>
      <c r="N121" s="63"/>
      <c r="O121" s="63"/>
      <c r="P121" s="63"/>
      <c r="Q121" s="63"/>
      <c r="R121" s="63"/>
      <c r="S121" s="63"/>
      <c r="T121" s="64"/>
      <c r="AT121" s="18" t="s">
        <v>137</v>
      </c>
      <c r="AU121" s="18" t="s">
        <v>84</v>
      </c>
    </row>
    <row r="122" s="1" customFormat="1" ht="16.5" customHeight="1">
      <c r="B122" s="148"/>
      <c r="C122" s="149" t="s">
        <v>234</v>
      </c>
      <c r="D122" s="149" t="s">
        <v>130</v>
      </c>
      <c r="E122" s="150" t="s">
        <v>934</v>
      </c>
      <c r="F122" s="151" t="s">
        <v>935</v>
      </c>
      <c r="G122" s="152" t="s">
        <v>193</v>
      </c>
      <c r="H122" s="153">
        <v>1</v>
      </c>
      <c r="I122" s="154">
        <v>16000</v>
      </c>
      <c r="J122" s="154">
        <f>ROUND(I122*H122,2)</f>
        <v>16000</v>
      </c>
      <c r="K122" s="151" t="s">
        <v>3</v>
      </c>
      <c r="L122" s="31"/>
      <c r="M122" s="155" t="s">
        <v>3</v>
      </c>
      <c r="N122" s="156" t="s">
        <v>45</v>
      </c>
      <c r="O122" s="157">
        <v>0</v>
      </c>
      <c r="P122" s="157">
        <f>O122*H122</f>
        <v>0</v>
      </c>
      <c r="Q122" s="157">
        <v>0</v>
      </c>
      <c r="R122" s="157">
        <f>Q122*H122</f>
        <v>0</v>
      </c>
      <c r="S122" s="157">
        <v>0</v>
      </c>
      <c r="T122" s="158">
        <f>S122*H122</f>
        <v>0</v>
      </c>
      <c r="AR122" s="159" t="s">
        <v>902</v>
      </c>
      <c r="AT122" s="159" t="s">
        <v>130</v>
      </c>
      <c r="AU122" s="159" t="s">
        <v>84</v>
      </c>
      <c r="AY122" s="18" t="s">
        <v>127</v>
      </c>
      <c r="BE122" s="160">
        <f>IF(N122="základní",J122,0)</f>
        <v>16000</v>
      </c>
      <c r="BF122" s="160">
        <f>IF(N122="snížená",J122,0)</f>
        <v>0</v>
      </c>
      <c r="BG122" s="160">
        <f>IF(N122="zákl. přenesená",J122,0)</f>
        <v>0</v>
      </c>
      <c r="BH122" s="160">
        <f>IF(N122="sníž. přenesená",J122,0)</f>
        <v>0</v>
      </c>
      <c r="BI122" s="160">
        <f>IF(N122="nulová",J122,0)</f>
        <v>0</v>
      </c>
      <c r="BJ122" s="18" t="s">
        <v>82</v>
      </c>
      <c r="BK122" s="160">
        <f>ROUND(I122*H122,2)</f>
        <v>16000</v>
      </c>
      <c r="BL122" s="18" t="s">
        <v>902</v>
      </c>
      <c r="BM122" s="159" t="s">
        <v>936</v>
      </c>
    </row>
    <row r="123" s="1" customFormat="1">
      <c r="B123" s="31"/>
      <c r="D123" s="161" t="s">
        <v>137</v>
      </c>
      <c r="F123" s="162" t="s">
        <v>935</v>
      </c>
      <c r="L123" s="31"/>
      <c r="M123" s="163"/>
      <c r="N123" s="63"/>
      <c r="O123" s="63"/>
      <c r="P123" s="63"/>
      <c r="Q123" s="63"/>
      <c r="R123" s="63"/>
      <c r="S123" s="63"/>
      <c r="T123" s="64"/>
      <c r="AT123" s="18" t="s">
        <v>137</v>
      </c>
      <c r="AU123" s="18" t="s">
        <v>84</v>
      </c>
    </row>
    <row r="124" s="1" customFormat="1">
      <c r="B124" s="31"/>
      <c r="D124" s="161" t="s">
        <v>141</v>
      </c>
      <c r="F124" s="164" t="s">
        <v>937</v>
      </c>
      <c r="L124" s="31"/>
      <c r="M124" s="163"/>
      <c r="N124" s="63"/>
      <c r="O124" s="63"/>
      <c r="P124" s="63"/>
      <c r="Q124" s="63"/>
      <c r="R124" s="63"/>
      <c r="S124" s="63"/>
      <c r="T124" s="64"/>
      <c r="AT124" s="18" t="s">
        <v>141</v>
      </c>
      <c r="AU124" s="18" t="s">
        <v>84</v>
      </c>
    </row>
    <row r="125" s="11" customFormat="1" ht="22.8" customHeight="1">
      <c r="B125" s="136"/>
      <c r="D125" s="137" t="s">
        <v>73</v>
      </c>
      <c r="E125" s="146" t="s">
        <v>938</v>
      </c>
      <c r="F125" s="146" t="s">
        <v>939</v>
      </c>
      <c r="J125" s="147">
        <f>BK125</f>
        <v>15500</v>
      </c>
      <c r="L125" s="136"/>
      <c r="M125" s="140"/>
      <c r="N125" s="141"/>
      <c r="O125" s="141"/>
      <c r="P125" s="142">
        <f>SUM(P126:P137)</f>
        <v>0</v>
      </c>
      <c r="Q125" s="141"/>
      <c r="R125" s="142">
        <f>SUM(R126:R137)</f>
        <v>0</v>
      </c>
      <c r="S125" s="141"/>
      <c r="T125" s="143">
        <f>SUM(T126:T137)</f>
        <v>0</v>
      </c>
      <c r="AR125" s="137" t="s">
        <v>168</v>
      </c>
      <c r="AT125" s="144" t="s">
        <v>73</v>
      </c>
      <c r="AU125" s="144" t="s">
        <v>82</v>
      </c>
      <c r="AY125" s="137" t="s">
        <v>127</v>
      </c>
      <c r="BK125" s="145">
        <f>SUM(BK126:BK137)</f>
        <v>15500</v>
      </c>
    </row>
    <row r="126" s="1" customFormat="1" ht="16.5" customHeight="1">
      <c r="B126" s="148"/>
      <c r="C126" s="149" t="s">
        <v>325</v>
      </c>
      <c r="D126" s="149" t="s">
        <v>130</v>
      </c>
      <c r="E126" s="150" t="s">
        <v>940</v>
      </c>
      <c r="F126" s="151" t="s">
        <v>941</v>
      </c>
      <c r="G126" s="152" t="s">
        <v>193</v>
      </c>
      <c r="H126" s="153">
        <v>1</v>
      </c>
      <c r="I126" s="154">
        <v>3000</v>
      </c>
      <c r="J126" s="154">
        <f>ROUND(I126*H126,2)</f>
        <v>3000</v>
      </c>
      <c r="K126" s="151" t="s">
        <v>3</v>
      </c>
      <c r="L126" s="31"/>
      <c r="M126" s="155" t="s">
        <v>3</v>
      </c>
      <c r="N126" s="156" t="s">
        <v>45</v>
      </c>
      <c r="O126" s="157">
        <v>0</v>
      </c>
      <c r="P126" s="157">
        <f>O126*H126</f>
        <v>0</v>
      </c>
      <c r="Q126" s="157">
        <v>0</v>
      </c>
      <c r="R126" s="157">
        <f>Q126*H126</f>
        <v>0</v>
      </c>
      <c r="S126" s="157">
        <v>0</v>
      </c>
      <c r="T126" s="158">
        <f>S126*H126</f>
        <v>0</v>
      </c>
      <c r="AR126" s="159" t="s">
        <v>902</v>
      </c>
      <c r="AT126" s="159" t="s">
        <v>130</v>
      </c>
      <c r="AU126" s="159" t="s">
        <v>84</v>
      </c>
      <c r="AY126" s="18" t="s">
        <v>127</v>
      </c>
      <c r="BE126" s="160">
        <f>IF(N126="základní",J126,0)</f>
        <v>3000</v>
      </c>
      <c r="BF126" s="160">
        <f>IF(N126="snížená",J126,0)</f>
        <v>0</v>
      </c>
      <c r="BG126" s="160">
        <f>IF(N126="zákl. přenesená",J126,0)</f>
        <v>0</v>
      </c>
      <c r="BH126" s="160">
        <f>IF(N126="sníž. přenesená",J126,0)</f>
        <v>0</v>
      </c>
      <c r="BI126" s="160">
        <f>IF(N126="nulová",J126,0)</f>
        <v>0</v>
      </c>
      <c r="BJ126" s="18" t="s">
        <v>82</v>
      </c>
      <c r="BK126" s="160">
        <f>ROUND(I126*H126,2)</f>
        <v>3000</v>
      </c>
      <c r="BL126" s="18" t="s">
        <v>902</v>
      </c>
      <c r="BM126" s="159" t="s">
        <v>942</v>
      </c>
    </row>
    <row r="127" s="1" customFormat="1">
      <c r="B127" s="31"/>
      <c r="D127" s="161" t="s">
        <v>137</v>
      </c>
      <c r="F127" s="162" t="s">
        <v>941</v>
      </c>
      <c r="L127" s="31"/>
      <c r="M127" s="163"/>
      <c r="N127" s="63"/>
      <c r="O127" s="63"/>
      <c r="P127" s="63"/>
      <c r="Q127" s="63"/>
      <c r="R127" s="63"/>
      <c r="S127" s="63"/>
      <c r="T127" s="64"/>
      <c r="AT127" s="18" t="s">
        <v>137</v>
      </c>
      <c r="AU127" s="18" t="s">
        <v>84</v>
      </c>
    </row>
    <row r="128" s="1" customFormat="1">
      <c r="B128" s="31"/>
      <c r="D128" s="161" t="s">
        <v>141</v>
      </c>
      <c r="F128" s="164" t="s">
        <v>943</v>
      </c>
      <c r="L128" s="31"/>
      <c r="M128" s="163"/>
      <c r="N128" s="63"/>
      <c r="O128" s="63"/>
      <c r="P128" s="63"/>
      <c r="Q128" s="63"/>
      <c r="R128" s="63"/>
      <c r="S128" s="63"/>
      <c r="T128" s="64"/>
      <c r="AT128" s="18" t="s">
        <v>141</v>
      </c>
      <c r="AU128" s="18" t="s">
        <v>84</v>
      </c>
    </row>
    <row r="129" s="1" customFormat="1" ht="16.5" customHeight="1">
      <c r="B129" s="148"/>
      <c r="C129" s="149" t="s">
        <v>9</v>
      </c>
      <c r="D129" s="149" t="s">
        <v>130</v>
      </c>
      <c r="E129" s="150" t="s">
        <v>944</v>
      </c>
      <c r="F129" s="151" t="s">
        <v>945</v>
      </c>
      <c r="G129" s="152" t="s">
        <v>193</v>
      </c>
      <c r="H129" s="153">
        <v>1</v>
      </c>
      <c r="I129" s="154">
        <v>4500</v>
      </c>
      <c r="J129" s="154">
        <f>ROUND(I129*H129,2)</f>
        <v>4500</v>
      </c>
      <c r="K129" s="151" t="s">
        <v>3</v>
      </c>
      <c r="L129" s="31"/>
      <c r="M129" s="155" t="s">
        <v>3</v>
      </c>
      <c r="N129" s="156" t="s">
        <v>45</v>
      </c>
      <c r="O129" s="157">
        <v>0</v>
      </c>
      <c r="P129" s="157">
        <f>O129*H129</f>
        <v>0</v>
      </c>
      <c r="Q129" s="157">
        <v>0</v>
      </c>
      <c r="R129" s="157">
        <f>Q129*H129</f>
        <v>0</v>
      </c>
      <c r="S129" s="157">
        <v>0</v>
      </c>
      <c r="T129" s="158">
        <f>S129*H129</f>
        <v>0</v>
      </c>
      <c r="AR129" s="159" t="s">
        <v>902</v>
      </c>
      <c r="AT129" s="159" t="s">
        <v>130</v>
      </c>
      <c r="AU129" s="159" t="s">
        <v>84</v>
      </c>
      <c r="AY129" s="18" t="s">
        <v>127</v>
      </c>
      <c r="BE129" s="160">
        <f>IF(N129="základní",J129,0)</f>
        <v>4500</v>
      </c>
      <c r="BF129" s="160">
        <f>IF(N129="snížená",J129,0)</f>
        <v>0</v>
      </c>
      <c r="BG129" s="160">
        <f>IF(N129="zákl. přenesená",J129,0)</f>
        <v>0</v>
      </c>
      <c r="BH129" s="160">
        <f>IF(N129="sníž. přenesená",J129,0)</f>
        <v>0</v>
      </c>
      <c r="BI129" s="160">
        <f>IF(N129="nulová",J129,0)</f>
        <v>0</v>
      </c>
      <c r="BJ129" s="18" t="s">
        <v>82</v>
      </c>
      <c r="BK129" s="160">
        <f>ROUND(I129*H129,2)</f>
        <v>4500</v>
      </c>
      <c r="BL129" s="18" t="s">
        <v>902</v>
      </c>
      <c r="BM129" s="159" t="s">
        <v>946</v>
      </c>
    </row>
    <row r="130" s="1" customFormat="1">
      <c r="B130" s="31"/>
      <c r="D130" s="161" t="s">
        <v>137</v>
      </c>
      <c r="F130" s="162" t="s">
        <v>945</v>
      </c>
      <c r="L130" s="31"/>
      <c r="M130" s="163"/>
      <c r="N130" s="63"/>
      <c r="O130" s="63"/>
      <c r="P130" s="63"/>
      <c r="Q130" s="63"/>
      <c r="R130" s="63"/>
      <c r="S130" s="63"/>
      <c r="T130" s="64"/>
      <c r="AT130" s="18" t="s">
        <v>137</v>
      </c>
      <c r="AU130" s="18" t="s">
        <v>84</v>
      </c>
    </row>
    <row r="131" s="1" customFormat="1">
      <c r="B131" s="31"/>
      <c r="D131" s="161" t="s">
        <v>141</v>
      </c>
      <c r="F131" s="164" t="s">
        <v>947</v>
      </c>
      <c r="L131" s="31"/>
      <c r="M131" s="163"/>
      <c r="N131" s="63"/>
      <c r="O131" s="63"/>
      <c r="P131" s="63"/>
      <c r="Q131" s="63"/>
      <c r="R131" s="63"/>
      <c r="S131" s="63"/>
      <c r="T131" s="64"/>
      <c r="AT131" s="18" t="s">
        <v>141</v>
      </c>
      <c r="AU131" s="18" t="s">
        <v>84</v>
      </c>
    </row>
    <row r="132" s="1" customFormat="1" ht="16.5" customHeight="1">
      <c r="B132" s="148"/>
      <c r="C132" s="149" t="s">
        <v>183</v>
      </c>
      <c r="D132" s="149" t="s">
        <v>130</v>
      </c>
      <c r="E132" s="150" t="s">
        <v>948</v>
      </c>
      <c r="F132" s="151" t="s">
        <v>949</v>
      </c>
      <c r="G132" s="152" t="s">
        <v>193</v>
      </c>
      <c r="H132" s="153">
        <v>1</v>
      </c>
      <c r="I132" s="154">
        <v>3000</v>
      </c>
      <c r="J132" s="154">
        <f>ROUND(I132*H132,2)</f>
        <v>3000</v>
      </c>
      <c r="K132" s="151" t="s">
        <v>3</v>
      </c>
      <c r="L132" s="31"/>
      <c r="M132" s="155" t="s">
        <v>3</v>
      </c>
      <c r="N132" s="156" t="s">
        <v>45</v>
      </c>
      <c r="O132" s="157">
        <v>0</v>
      </c>
      <c r="P132" s="157">
        <f>O132*H132</f>
        <v>0</v>
      </c>
      <c r="Q132" s="157">
        <v>0</v>
      </c>
      <c r="R132" s="157">
        <f>Q132*H132</f>
        <v>0</v>
      </c>
      <c r="S132" s="157">
        <v>0</v>
      </c>
      <c r="T132" s="158">
        <f>S132*H132</f>
        <v>0</v>
      </c>
      <c r="AR132" s="159" t="s">
        <v>902</v>
      </c>
      <c r="AT132" s="159" t="s">
        <v>130</v>
      </c>
      <c r="AU132" s="159" t="s">
        <v>84</v>
      </c>
      <c r="AY132" s="18" t="s">
        <v>127</v>
      </c>
      <c r="BE132" s="160">
        <f>IF(N132="základní",J132,0)</f>
        <v>3000</v>
      </c>
      <c r="BF132" s="160">
        <f>IF(N132="snížená",J132,0)</f>
        <v>0</v>
      </c>
      <c r="BG132" s="160">
        <f>IF(N132="zákl. přenesená",J132,0)</f>
        <v>0</v>
      </c>
      <c r="BH132" s="160">
        <f>IF(N132="sníž. přenesená",J132,0)</f>
        <v>0</v>
      </c>
      <c r="BI132" s="160">
        <f>IF(N132="nulová",J132,0)</f>
        <v>0</v>
      </c>
      <c r="BJ132" s="18" t="s">
        <v>82</v>
      </c>
      <c r="BK132" s="160">
        <f>ROUND(I132*H132,2)</f>
        <v>3000</v>
      </c>
      <c r="BL132" s="18" t="s">
        <v>902</v>
      </c>
      <c r="BM132" s="159" t="s">
        <v>950</v>
      </c>
    </row>
    <row r="133" s="1" customFormat="1">
      <c r="B133" s="31"/>
      <c r="D133" s="161" t="s">
        <v>137</v>
      </c>
      <c r="F133" s="162" t="s">
        <v>951</v>
      </c>
      <c r="L133" s="31"/>
      <c r="M133" s="163"/>
      <c r="N133" s="63"/>
      <c r="O133" s="63"/>
      <c r="P133" s="63"/>
      <c r="Q133" s="63"/>
      <c r="R133" s="63"/>
      <c r="S133" s="63"/>
      <c r="T133" s="64"/>
      <c r="AT133" s="18" t="s">
        <v>137</v>
      </c>
      <c r="AU133" s="18" t="s">
        <v>84</v>
      </c>
    </row>
    <row r="134" s="1" customFormat="1">
      <c r="B134" s="31"/>
      <c r="D134" s="161" t="s">
        <v>141</v>
      </c>
      <c r="F134" s="164" t="s">
        <v>952</v>
      </c>
      <c r="L134" s="31"/>
      <c r="M134" s="163"/>
      <c r="N134" s="63"/>
      <c r="O134" s="63"/>
      <c r="P134" s="63"/>
      <c r="Q134" s="63"/>
      <c r="R134" s="63"/>
      <c r="S134" s="63"/>
      <c r="T134" s="64"/>
      <c r="AT134" s="18" t="s">
        <v>141</v>
      </c>
      <c r="AU134" s="18" t="s">
        <v>84</v>
      </c>
    </row>
    <row r="135" s="1" customFormat="1" ht="16.5" customHeight="1">
      <c r="B135" s="148"/>
      <c r="C135" s="149" t="s">
        <v>340</v>
      </c>
      <c r="D135" s="149" t="s">
        <v>130</v>
      </c>
      <c r="E135" s="150" t="s">
        <v>953</v>
      </c>
      <c r="F135" s="151" t="s">
        <v>954</v>
      </c>
      <c r="G135" s="152" t="s">
        <v>193</v>
      </c>
      <c r="H135" s="153">
        <v>1</v>
      </c>
      <c r="I135" s="154">
        <v>5000</v>
      </c>
      <c r="J135" s="154">
        <f>ROUND(I135*H135,2)</f>
        <v>5000</v>
      </c>
      <c r="K135" s="151" t="s">
        <v>3</v>
      </c>
      <c r="L135" s="31"/>
      <c r="M135" s="155" t="s">
        <v>3</v>
      </c>
      <c r="N135" s="156" t="s">
        <v>45</v>
      </c>
      <c r="O135" s="157">
        <v>0</v>
      </c>
      <c r="P135" s="157">
        <f>O135*H135</f>
        <v>0</v>
      </c>
      <c r="Q135" s="157">
        <v>0</v>
      </c>
      <c r="R135" s="157">
        <f>Q135*H135</f>
        <v>0</v>
      </c>
      <c r="S135" s="157">
        <v>0</v>
      </c>
      <c r="T135" s="158">
        <f>S135*H135</f>
        <v>0</v>
      </c>
      <c r="AR135" s="159" t="s">
        <v>902</v>
      </c>
      <c r="AT135" s="159" t="s">
        <v>130</v>
      </c>
      <c r="AU135" s="159" t="s">
        <v>84</v>
      </c>
      <c r="AY135" s="18" t="s">
        <v>127</v>
      </c>
      <c r="BE135" s="160">
        <f>IF(N135="základní",J135,0)</f>
        <v>5000</v>
      </c>
      <c r="BF135" s="160">
        <f>IF(N135="snížená",J135,0)</f>
        <v>0</v>
      </c>
      <c r="BG135" s="160">
        <f>IF(N135="zákl. přenesená",J135,0)</f>
        <v>0</v>
      </c>
      <c r="BH135" s="160">
        <f>IF(N135="sníž. přenesená",J135,0)</f>
        <v>0</v>
      </c>
      <c r="BI135" s="160">
        <f>IF(N135="nulová",J135,0)</f>
        <v>0</v>
      </c>
      <c r="BJ135" s="18" t="s">
        <v>82</v>
      </c>
      <c r="BK135" s="160">
        <f>ROUND(I135*H135,2)</f>
        <v>5000</v>
      </c>
      <c r="BL135" s="18" t="s">
        <v>902</v>
      </c>
      <c r="BM135" s="159" t="s">
        <v>955</v>
      </c>
    </row>
    <row r="136" s="1" customFormat="1">
      <c r="B136" s="31"/>
      <c r="D136" s="161" t="s">
        <v>137</v>
      </c>
      <c r="F136" s="162" t="s">
        <v>956</v>
      </c>
      <c r="L136" s="31"/>
      <c r="M136" s="163"/>
      <c r="N136" s="63"/>
      <c r="O136" s="63"/>
      <c r="P136" s="63"/>
      <c r="Q136" s="63"/>
      <c r="R136" s="63"/>
      <c r="S136" s="63"/>
      <c r="T136" s="64"/>
      <c r="AT136" s="18" t="s">
        <v>137</v>
      </c>
      <c r="AU136" s="18" t="s">
        <v>84</v>
      </c>
    </row>
    <row r="137" s="1" customFormat="1">
      <c r="B137" s="31"/>
      <c r="D137" s="161" t="s">
        <v>141</v>
      </c>
      <c r="F137" s="164" t="s">
        <v>957</v>
      </c>
      <c r="L137" s="31"/>
      <c r="M137" s="188"/>
      <c r="N137" s="189"/>
      <c r="O137" s="189"/>
      <c r="P137" s="189"/>
      <c r="Q137" s="189"/>
      <c r="R137" s="189"/>
      <c r="S137" s="189"/>
      <c r="T137" s="190"/>
      <c r="AT137" s="18" t="s">
        <v>141</v>
      </c>
      <c r="AU137" s="18" t="s">
        <v>84</v>
      </c>
    </row>
    <row r="138" s="1" customFormat="1" ht="6.96" customHeight="1">
      <c r="B138" s="46"/>
      <c r="C138" s="47"/>
      <c r="D138" s="47"/>
      <c r="E138" s="47"/>
      <c r="F138" s="47"/>
      <c r="G138" s="47"/>
      <c r="H138" s="47"/>
      <c r="I138" s="47"/>
      <c r="J138" s="47"/>
      <c r="K138" s="47"/>
      <c r="L138" s="31"/>
    </row>
  </sheetData>
  <autoFilter ref="C83:K13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01" customWidth="1"/>
    <col min="2" max="2" width="1.664063" style="201" customWidth="1"/>
    <col min="3" max="4" width="5" style="201" customWidth="1"/>
    <col min="5" max="5" width="11.67" style="201" customWidth="1"/>
    <col min="6" max="6" width="9.17" style="201" customWidth="1"/>
    <col min="7" max="7" width="5" style="201" customWidth="1"/>
    <col min="8" max="8" width="77.83" style="201" customWidth="1"/>
    <col min="9" max="10" width="20" style="201" customWidth="1"/>
    <col min="11" max="11" width="1.664063" style="201" customWidth="1"/>
  </cols>
  <sheetData>
    <row r="1" ht="37.5" customHeight="1"/>
    <row r="2" ht="7.5" customHeight="1">
      <c r="B2" s="202"/>
      <c r="C2" s="203"/>
      <c r="D2" s="203"/>
      <c r="E2" s="203"/>
      <c r="F2" s="203"/>
      <c r="G2" s="203"/>
      <c r="H2" s="203"/>
      <c r="I2" s="203"/>
      <c r="J2" s="203"/>
      <c r="K2" s="204"/>
    </row>
    <row r="3" s="15" customFormat="1" ht="45" customHeight="1">
      <c r="B3" s="205"/>
      <c r="C3" s="206" t="s">
        <v>958</v>
      </c>
      <c r="D3" s="206"/>
      <c r="E3" s="206"/>
      <c r="F3" s="206"/>
      <c r="G3" s="206"/>
      <c r="H3" s="206"/>
      <c r="I3" s="206"/>
      <c r="J3" s="206"/>
      <c r="K3" s="207"/>
    </row>
    <row r="4" ht="25.5" customHeight="1">
      <c r="B4" s="208"/>
      <c r="C4" s="209" t="s">
        <v>959</v>
      </c>
      <c r="D4" s="209"/>
      <c r="E4" s="209"/>
      <c r="F4" s="209"/>
      <c r="G4" s="209"/>
      <c r="H4" s="209"/>
      <c r="I4" s="209"/>
      <c r="J4" s="209"/>
      <c r="K4" s="210"/>
    </row>
    <row r="5" ht="5.25" customHeight="1">
      <c r="B5" s="208"/>
      <c r="C5" s="211"/>
      <c r="D5" s="211"/>
      <c r="E5" s="211"/>
      <c r="F5" s="211"/>
      <c r="G5" s="211"/>
      <c r="H5" s="211"/>
      <c r="I5" s="211"/>
      <c r="J5" s="211"/>
      <c r="K5" s="210"/>
    </row>
    <row r="6" ht="15" customHeight="1">
      <c r="B6" s="208"/>
      <c r="C6" s="212" t="s">
        <v>960</v>
      </c>
      <c r="D6" s="212"/>
      <c r="E6" s="212"/>
      <c r="F6" s="212"/>
      <c r="G6" s="212"/>
      <c r="H6" s="212"/>
      <c r="I6" s="212"/>
      <c r="J6" s="212"/>
      <c r="K6" s="210"/>
    </row>
    <row r="7" ht="15" customHeight="1">
      <c r="B7" s="213"/>
      <c r="C7" s="212" t="s">
        <v>961</v>
      </c>
      <c r="D7" s="212"/>
      <c r="E7" s="212"/>
      <c r="F7" s="212"/>
      <c r="G7" s="212"/>
      <c r="H7" s="212"/>
      <c r="I7" s="212"/>
      <c r="J7" s="212"/>
      <c r="K7" s="210"/>
    </row>
    <row r="8" ht="12.75" customHeight="1">
      <c r="B8" s="213"/>
      <c r="C8" s="212"/>
      <c r="D8" s="212"/>
      <c r="E8" s="212"/>
      <c r="F8" s="212"/>
      <c r="G8" s="212"/>
      <c r="H8" s="212"/>
      <c r="I8" s="212"/>
      <c r="J8" s="212"/>
      <c r="K8" s="210"/>
    </row>
    <row r="9" ht="15" customHeight="1">
      <c r="B9" s="213"/>
      <c r="C9" s="212" t="s">
        <v>962</v>
      </c>
      <c r="D9" s="212"/>
      <c r="E9" s="212"/>
      <c r="F9" s="212"/>
      <c r="G9" s="212"/>
      <c r="H9" s="212"/>
      <c r="I9" s="212"/>
      <c r="J9" s="212"/>
      <c r="K9" s="210"/>
    </row>
    <row r="10" ht="15" customHeight="1">
      <c r="B10" s="213"/>
      <c r="C10" s="212"/>
      <c r="D10" s="212" t="s">
        <v>963</v>
      </c>
      <c r="E10" s="212"/>
      <c r="F10" s="212"/>
      <c r="G10" s="212"/>
      <c r="H10" s="212"/>
      <c r="I10" s="212"/>
      <c r="J10" s="212"/>
      <c r="K10" s="210"/>
    </row>
    <row r="11" ht="15" customHeight="1">
      <c r="B11" s="213"/>
      <c r="C11" s="214"/>
      <c r="D11" s="212" t="s">
        <v>964</v>
      </c>
      <c r="E11" s="212"/>
      <c r="F11" s="212"/>
      <c r="G11" s="212"/>
      <c r="H11" s="212"/>
      <c r="I11" s="212"/>
      <c r="J11" s="212"/>
      <c r="K11" s="210"/>
    </row>
    <row r="12" ht="15" customHeight="1">
      <c r="B12" s="213"/>
      <c r="C12" s="214"/>
      <c r="D12" s="212"/>
      <c r="E12" s="212"/>
      <c r="F12" s="212"/>
      <c r="G12" s="212"/>
      <c r="H12" s="212"/>
      <c r="I12" s="212"/>
      <c r="J12" s="212"/>
      <c r="K12" s="210"/>
    </row>
    <row r="13" ht="15" customHeight="1">
      <c r="B13" s="213"/>
      <c r="C13" s="214"/>
      <c r="D13" s="215" t="s">
        <v>965</v>
      </c>
      <c r="E13" s="212"/>
      <c r="F13" s="212"/>
      <c r="G13" s="212"/>
      <c r="H13" s="212"/>
      <c r="I13" s="212"/>
      <c r="J13" s="212"/>
      <c r="K13" s="210"/>
    </row>
    <row r="14" ht="12.75" customHeight="1">
      <c r="B14" s="213"/>
      <c r="C14" s="214"/>
      <c r="D14" s="214"/>
      <c r="E14" s="214"/>
      <c r="F14" s="214"/>
      <c r="G14" s="214"/>
      <c r="H14" s="214"/>
      <c r="I14" s="214"/>
      <c r="J14" s="214"/>
      <c r="K14" s="210"/>
    </row>
    <row r="15" ht="15" customHeight="1">
      <c r="B15" s="213"/>
      <c r="C15" s="214"/>
      <c r="D15" s="212" t="s">
        <v>966</v>
      </c>
      <c r="E15" s="212"/>
      <c r="F15" s="212"/>
      <c r="G15" s="212"/>
      <c r="H15" s="212"/>
      <c r="I15" s="212"/>
      <c r="J15" s="212"/>
      <c r="K15" s="210"/>
    </row>
    <row r="16" ht="15" customHeight="1">
      <c r="B16" s="213"/>
      <c r="C16" s="214"/>
      <c r="D16" s="212" t="s">
        <v>967</v>
      </c>
      <c r="E16" s="212"/>
      <c r="F16" s="212"/>
      <c r="G16" s="212"/>
      <c r="H16" s="212"/>
      <c r="I16" s="212"/>
      <c r="J16" s="212"/>
      <c r="K16" s="210"/>
    </row>
    <row r="17" ht="15" customHeight="1">
      <c r="B17" s="213"/>
      <c r="C17" s="214"/>
      <c r="D17" s="212" t="s">
        <v>968</v>
      </c>
      <c r="E17" s="212"/>
      <c r="F17" s="212"/>
      <c r="G17" s="212"/>
      <c r="H17" s="212"/>
      <c r="I17" s="212"/>
      <c r="J17" s="212"/>
      <c r="K17" s="210"/>
    </row>
    <row r="18" ht="15" customHeight="1">
      <c r="B18" s="213"/>
      <c r="C18" s="214"/>
      <c r="D18" s="214"/>
      <c r="E18" s="216" t="s">
        <v>81</v>
      </c>
      <c r="F18" s="212" t="s">
        <v>969</v>
      </c>
      <c r="G18" s="212"/>
      <c r="H18" s="212"/>
      <c r="I18" s="212"/>
      <c r="J18" s="212"/>
      <c r="K18" s="210"/>
    </row>
    <row r="19" ht="15" customHeight="1">
      <c r="B19" s="213"/>
      <c r="C19" s="214"/>
      <c r="D19" s="214"/>
      <c r="E19" s="216" t="s">
        <v>970</v>
      </c>
      <c r="F19" s="212" t="s">
        <v>971</v>
      </c>
      <c r="G19" s="212"/>
      <c r="H19" s="212"/>
      <c r="I19" s="212"/>
      <c r="J19" s="212"/>
      <c r="K19" s="210"/>
    </row>
    <row r="20" ht="15" customHeight="1">
      <c r="B20" s="213"/>
      <c r="C20" s="214"/>
      <c r="D20" s="214"/>
      <c r="E20" s="216" t="s">
        <v>972</v>
      </c>
      <c r="F20" s="212" t="s">
        <v>973</v>
      </c>
      <c r="G20" s="212"/>
      <c r="H20" s="212"/>
      <c r="I20" s="212"/>
      <c r="J20" s="212"/>
      <c r="K20" s="210"/>
    </row>
    <row r="21" ht="15" customHeight="1">
      <c r="B21" s="213"/>
      <c r="C21" s="214"/>
      <c r="D21" s="214"/>
      <c r="E21" s="216" t="s">
        <v>94</v>
      </c>
      <c r="F21" s="212" t="s">
        <v>95</v>
      </c>
      <c r="G21" s="212"/>
      <c r="H21" s="212"/>
      <c r="I21" s="212"/>
      <c r="J21" s="212"/>
      <c r="K21" s="210"/>
    </row>
    <row r="22" ht="15" customHeight="1">
      <c r="B22" s="213"/>
      <c r="C22" s="214"/>
      <c r="D22" s="214"/>
      <c r="E22" s="216" t="s">
        <v>974</v>
      </c>
      <c r="F22" s="212" t="s">
        <v>975</v>
      </c>
      <c r="G22" s="212"/>
      <c r="H22" s="212"/>
      <c r="I22" s="212"/>
      <c r="J22" s="212"/>
      <c r="K22" s="210"/>
    </row>
    <row r="23" ht="15" customHeight="1">
      <c r="B23" s="213"/>
      <c r="C23" s="214"/>
      <c r="D23" s="214"/>
      <c r="E23" s="216" t="s">
        <v>976</v>
      </c>
      <c r="F23" s="212" t="s">
        <v>977</v>
      </c>
      <c r="G23" s="212"/>
      <c r="H23" s="212"/>
      <c r="I23" s="212"/>
      <c r="J23" s="212"/>
      <c r="K23" s="210"/>
    </row>
    <row r="24" ht="12.75" customHeight="1">
      <c r="B24" s="213"/>
      <c r="C24" s="214"/>
      <c r="D24" s="214"/>
      <c r="E24" s="214"/>
      <c r="F24" s="214"/>
      <c r="G24" s="214"/>
      <c r="H24" s="214"/>
      <c r="I24" s="214"/>
      <c r="J24" s="214"/>
      <c r="K24" s="210"/>
    </row>
    <row r="25" ht="15" customHeight="1">
      <c r="B25" s="213"/>
      <c r="C25" s="212" t="s">
        <v>978</v>
      </c>
      <c r="D25" s="212"/>
      <c r="E25" s="212"/>
      <c r="F25" s="212"/>
      <c r="G25" s="212"/>
      <c r="H25" s="212"/>
      <c r="I25" s="212"/>
      <c r="J25" s="212"/>
      <c r="K25" s="210"/>
    </row>
    <row r="26" ht="15" customHeight="1">
      <c r="B26" s="213"/>
      <c r="C26" s="212" t="s">
        <v>979</v>
      </c>
      <c r="D26" s="212"/>
      <c r="E26" s="212"/>
      <c r="F26" s="212"/>
      <c r="G26" s="212"/>
      <c r="H26" s="212"/>
      <c r="I26" s="212"/>
      <c r="J26" s="212"/>
      <c r="K26" s="210"/>
    </row>
    <row r="27" ht="15" customHeight="1">
      <c r="B27" s="213"/>
      <c r="C27" s="212"/>
      <c r="D27" s="212" t="s">
        <v>980</v>
      </c>
      <c r="E27" s="212"/>
      <c r="F27" s="212"/>
      <c r="G27" s="212"/>
      <c r="H27" s="212"/>
      <c r="I27" s="212"/>
      <c r="J27" s="212"/>
      <c r="K27" s="210"/>
    </row>
    <row r="28" ht="15" customHeight="1">
      <c r="B28" s="213"/>
      <c r="C28" s="214"/>
      <c r="D28" s="212" t="s">
        <v>981</v>
      </c>
      <c r="E28" s="212"/>
      <c r="F28" s="212"/>
      <c r="G28" s="212"/>
      <c r="H28" s="212"/>
      <c r="I28" s="212"/>
      <c r="J28" s="212"/>
      <c r="K28" s="210"/>
    </row>
    <row r="29" ht="12.75" customHeight="1">
      <c r="B29" s="213"/>
      <c r="C29" s="214"/>
      <c r="D29" s="214"/>
      <c r="E29" s="214"/>
      <c r="F29" s="214"/>
      <c r="G29" s="214"/>
      <c r="H29" s="214"/>
      <c r="I29" s="214"/>
      <c r="J29" s="214"/>
      <c r="K29" s="210"/>
    </row>
    <row r="30" ht="15" customHeight="1">
      <c r="B30" s="213"/>
      <c r="C30" s="214"/>
      <c r="D30" s="212" t="s">
        <v>982</v>
      </c>
      <c r="E30" s="212"/>
      <c r="F30" s="212"/>
      <c r="G30" s="212"/>
      <c r="H30" s="212"/>
      <c r="I30" s="212"/>
      <c r="J30" s="212"/>
      <c r="K30" s="210"/>
    </row>
    <row r="31" ht="15" customHeight="1">
      <c r="B31" s="213"/>
      <c r="C31" s="214"/>
      <c r="D31" s="212" t="s">
        <v>983</v>
      </c>
      <c r="E31" s="212"/>
      <c r="F31" s="212"/>
      <c r="G31" s="212"/>
      <c r="H31" s="212"/>
      <c r="I31" s="212"/>
      <c r="J31" s="212"/>
      <c r="K31" s="210"/>
    </row>
    <row r="32" ht="12.75" customHeight="1">
      <c r="B32" s="213"/>
      <c r="C32" s="214"/>
      <c r="D32" s="214"/>
      <c r="E32" s="214"/>
      <c r="F32" s="214"/>
      <c r="G32" s="214"/>
      <c r="H32" s="214"/>
      <c r="I32" s="214"/>
      <c r="J32" s="214"/>
      <c r="K32" s="210"/>
    </row>
    <row r="33" ht="15" customHeight="1">
      <c r="B33" s="213"/>
      <c r="C33" s="214"/>
      <c r="D33" s="212" t="s">
        <v>984</v>
      </c>
      <c r="E33" s="212"/>
      <c r="F33" s="212"/>
      <c r="G33" s="212"/>
      <c r="H33" s="212"/>
      <c r="I33" s="212"/>
      <c r="J33" s="212"/>
      <c r="K33" s="210"/>
    </row>
    <row r="34" ht="15" customHeight="1">
      <c r="B34" s="213"/>
      <c r="C34" s="214"/>
      <c r="D34" s="212" t="s">
        <v>985</v>
      </c>
      <c r="E34" s="212"/>
      <c r="F34" s="212"/>
      <c r="G34" s="212"/>
      <c r="H34" s="212"/>
      <c r="I34" s="212"/>
      <c r="J34" s="212"/>
      <c r="K34" s="210"/>
    </row>
    <row r="35" ht="15" customHeight="1">
      <c r="B35" s="213"/>
      <c r="C35" s="214"/>
      <c r="D35" s="212" t="s">
        <v>986</v>
      </c>
      <c r="E35" s="212"/>
      <c r="F35" s="212"/>
      <c r="G35" s="212"/>
      <c r="H35" s="212"/>
      <c r="I35" s="212"/>
      <c r="J35" s="212"/>
      <c r="K35" s="210"/>
    </row>
    <row r="36" ht="15" customHeight="1">
      <c r="B36" s="213"/>
      <c r="C36" s="214"/>
      <c r="D36" s="212"/>
      <c r="E36" s="215" t="s">
        <v>113</v>
      </c>
      <c r="F36" s="212"/>
      <c r="G36" s="212" t="s">
        <v>987</v>
      </c>
      <c r="H36" s="212"/>
      <c r="I36" s="212"/>
      <c r="J36" s="212"/>
      <c r="K36" s="210"/>
    </row>
    <row r="37" ht="30.75" customHeight="1">
      <c r="B37" s="213"/>
      <c r="C37" s="214"/>
      <c r="D37" s="212"/>
      <c r="E37" s="215" t="s">
        <v>988</v>
      </c>
      <c r="F37" s="212"/>
      <c r="G37" s="212" t="s">
        <v>989</v>
      </c>
      <c r="H37" s="212"/>
      <c r="I37" s="212"/>
      <c r="J37" s="212"/>
      <c r="K37" s="210"/>
    </row>
    <row r="38" ht="15" customHeight="1">
      <c r="B38" s="213"/>
      <c r="C38" s="214"/>
      <c r="D38" s="212"/>
      <c r="E38" s="215" t="s">
        <v>55</v>
      </c>
      <c r="F38" s="212"/>
      <c r="G38" s="212" t="s">
        <v>990</v>
      </c>
      <c r="H38" s="212"/>
      <c r="I38" s="212"/>
      <c r="J38" s="212"/>
      <c r="K38" s="210"/>
    </row>
    <row r="39" ht="15" customHeight="1">
      <c r="B39" s="213"/>
      <c r="C39" s="214"/>
      <c r="D39" s="212"/>
      <c r="E39" s="215" t="s">
        <v>56</v>
      </c>
      <c r="F39" s="212"/>
      <c r="G39" s="212" t="s">
        <v>991</v>
      </c>
      <c r="H39" s="212"/>
      <c r="I39" s="212"/>
      <c r="J39" s="212"/>
      <c r="K39" s="210"/>
    </row>
    <row r="40" ht="15" customHeight="1">
      <c r="B40" s="213"/>
      <c r="C40" s="214"/>
      <c r="D40" s="212"/>
      <c r="E40" s="215" t="s">
        <v>114</v>
      </c>
      <c r="F40" s="212"/>
      <c r="G40" s="212" t="s">
        <v>992</v>
      </c>
      <c r="H40" s="212"/>
      <c r="I40" s="212"/>
      <c r="J40" s="212"/>
      <c r="K40" s="210"/>
    </row>
    <row r="41" ht="15" customHeight="1">
      <c r="B41" s="213"/>
      <c r="C41" s="214"/>
      <c r="D41" s="212"/>
      <c r="E41" s="215" t="s">
        <v>115</v>
      </c>
      <c r="F41" s="212"/>
      <c r="G41" s="212" t="s">
        <v>993</v>
      </c>
      <c r="H41" s="212"/>
      <c r="I41" s="212"/>
      <c r="J41" s="212"/>
      <c r="K41" s="210"/>
    </row>
    <row r="42" ht="15" customHeight="1">
      <c r="B42" s="213"/>
      <c r="C42" s="214"/>
      <c r="D42" s="212"/>
      <c r="E42" s="215" t="s">
        <v>994</v>
      </c>
      <c r="F42" s="212"/>
      <c r="G42" s="212" t="s">
        <v>995</v>
      </c>
      <c r="H42" s="212"/>
      <c r="I42" s="212"/>
      <c r="J42" s="212"/>
      <c r="K42" s="210"/>
    </row>
    <row r="43" ht="15" customHeight="1">
      <c r="B43" s="213"/>
      <c r="C43" s="214"/>
      <c r="D43" s="212"/>
      <c r="E43" s="215"/>
      <c r="F43" s="212"/>
      <c r="G43" s="212" t="s">
        <v>996</v>
      </c>
      <c r="H43" s="212"/>
      <c r="I43" s="212"/>
      <c r="J43" s="212"/>
      <c r="K43" s="210"/>
    </row>
    <row r="44" ht="15" customHeight="1">
      <c r="B44" s="213"/>
      <c r="C44" s="214"/>
      <c r="D44" s="212"/>
      <c r="E44" s="215" t="s">
        <v>997</v>
      </c>
      <c r="F44" s="212"/>
      <c r="G44" s="212" t="s">
        <v>998</v>
      </c>
      <c r="H44" s="212"/>
      <c r="I44" s="212"/>
      <c r="J44" s="212"/>
      <c r="K44" s="210"/>
    </row>
    <row r="45" ht="15" customHeight="1">
      <c r="B45" s="213"/>
      <c r="C45" s="214"/>
      <c r="D45" s="212"/>
      <c r="E45" s="215" t="s">
        <v>117</v>
      </c>
      <c r="F45" s="212"/>
      <c r="G45" s="212" t="s">
        <v>999</v>
      </c>
      <c r="H45" s="212"/>
      <c r="I45" s="212"/>
      <c r="J45" s="212"/>
      <c r="K45" s="210"/>
    </row>
    <row r="46" ht="12.75" customHeight="1">
      <c r="B46" s="213"/>
      <c r="C46" s="214"/>
      <c r="D46" s="212"/>
      <c r="E46" s="212"/>
      <c r="F46" s="212"/>
      <c r="G46" s="212"/>
      <c r="H46" s="212"/>
      <c r="I46" s="212"/>
      <c r="J46" s="212"/>
      <c r="K46" s="210"/>
    </row>
    <row r="47" ht="15" customHeight="1">
      <c r="B47" s="213"/>
      <c r="C47" s="214"/>
      <c r="D47" s="212" t="s">
        <v>1000</v>
      </c>
      <c r="E47" s="212"/>
      <c r="F47" s="212"/>
      <c r="G47" s="212"/>
      <c r="H47" s="212"/>
      <c r="I47" s="212"/>
      <c r="J47" s="212"/>
      <c r="K47" s="210"/>
    </row>
    <row r="48" ht="15" customHeight="1">
      <c r="B48" s="213"/>
      <c r="C48" s="214"/>
      <c r="D48" s="214"/>
      <c r="E48" s="212" t="s">
        <v>1001</v>
      </c>
      <c r="F48" s="212"/>
      <c r="G48" s="212"/>
      <c r="H48" s="212"/>
      <c r="I48" s="212"/>
      <c r="J48" s="212"/>
      <c r="K48" s="210"/>
    </row>
    <row r="49" ht="15" customHeight="1">
      <c r="B49" s="213"/>
      <c r="C49" s="214"/>
      <c r="D49" s="214"/>
      <c r="E49" s="212" t="s">
        <v>1002</v>
      </c>
      <c r="F49" s="212"/>
      <c r="G49" s="212"/>
      <c r="H49" s="212"/>
      <c r="I49" s="212"/>
      <c r="J49" s="212"/>
      <c r="K49" s="210"/>
    </row>
    <row r="50" ht="15" customHeight="1">
      <c r="B50" s="213"/>
      <c r="C50" s="214"/>
      <c r="D50" s="214"/>
      <c r="E50" s="212" t="s">
        <v>1003</v>
      </c>
      <c r="F50" s="212"/>
      <c r="G50" s="212"/>
      <c r="H50" s="212"/>
      <c r="I50" s="212"/>
      <c r="J50" s="212"/>
      <c r="K50" s="210"/>
    </row>
    <row r="51" ht="15" customHeight="1">
      <c r="B51" s="213"/>
      <c r="C51" s="214"/>
      <c r="D51" s="212" t="s">
        <v>1004</v>
      </c>
      <c r="E51" s="212"/>
      <c r="F51" s="212"/>
      <c r="G51" s="212"/>
      <c r="H51" s="212"/>
      <c r="I51" s="212"/>
      <c r="J51" s="212"/>
      <c r="K51" s="210"/>
    </row>
    <row r="52" ht="25.5" customHeight="1">
      <c r="B52" s="208"/>
      <c r="C52" s="209" t="s">
        <v>1005</v>
      </c>
      <c r="D52" s="209"/>
      <c r="E52" s="209"/>
      <c r="F52" s="209"/>
      <c r="G52" s="209"/>
      <c r="H52" s="209"/>
      <c r="I52" s="209"/>
      <c r="J52" s="209"/>
      <c r="K52" s="210"/>
    </row>
    <row r="53" ht="5.25" customHeight="1">
      <c r="B53" s="208"/>
      <c r="C53" s="211"/>
      <c r="D53" s="211"/>
      <c r="E53" s="211"/>
      <c r="F53" s="211"/>
      <c r="G53" s="211"/>
      <c r="H53" s="211"/>
      <c r="I53" s="211"/>
      <c r="J53" s="211"/>
      <c r="K53" s="210"/>
    </row>
    <row r="54" ht="15" customHeight="1">
      <c r="B54" s="208"/>
      <c r="C54" s="212" t="s">
        <v>1006</v>
      </c>
      <c r="D54" s="212"/>
      <c r="E54" s="212"/>
      <c r="F54" s="212"/>
      <c r="G54" s="212"/>
      <c r="H54" s="212"/>
      <c r="I54" s="212"/>
      <c r="J54" s="212"/>
      <c r="K54" s="210"/>
    </row>
    <row r="55" ht="15" customHeight="1">
      <c r="B55" s="208"/>
      <c r="C55" s="212" t="s">
        <v>1007</v>
      </c>
      <c r="D55" s="212"/>
      <c r="E55" s="212"/>
      <c r="F55" s="212"/>
      <c r="G55" s="212"/>
      <c r="H55" s="212"/>
      <c r="I55" s="212"/>
      <c r="J55" s="212"/>
      <c r="K55" s="210"/>
    </row>
    <row r="56" ht="12.75" customHeight="1">
      <c r="B56" s="208"/>
      <c r="C56" s="212"/>
      <c r="D56" s="212"/>
      <c r="E56" s="212"/>
      <c r="F56" s="212"/>
      <c r="G56" s="212"/>
      <c r="H56" s="212"/>
      <c r="I56" s="212"/>
      <c r="J56" s="212"/>
      <c r="K56" s="210"/>
    </row>
    <row r="57" ht="15" customHeight="1">
      <c r="B57" s="208"/>
      <c r="C57" s="212" t="s">
        <v>1008</v>
      </c>
      <c r="D57" s="212"/>
      <c r="E57" s="212"/>
      <c r="F57" s="212"/>
      <c r="G57" s="212"/>
      <c r="H57" s="212"/>
      <c r="I57" s="212"/>
      <c r="J57" s="212"/>
      <c r="K57" s="210"/>
    </row>
    <row r="58" ht="15" customHeight="1">
      <c r="B58" s="208"/>
      <c r="C58" s="214"/>
      <c r="D58" s="212" t="s">
        <v>1009</v>
      </c>
      <c r="E58" s="212"/>
      <c r="F58" s="212"/>
      <c r="G58" s="212"/>
      <c r="H58" s="212"/>
      <c r="I58" s="212"/>
      <c r="J58" s="212"/>
      <c r="K58" s="210"/>
    </row>
    <row r="59" ht="15" customHeight="1">
      <c r="B59" s="208"/>
      <c r="C59" s="214"/>
      <c r="D59" s="212" t="s">
        <v>1010</v>
      </c>
      <c r="E59" s="212"/>
      <c r="F59" s="212"/>
      <c r="G59" s="212"/>
      <c r="H59" s="212"/>
      <c r="I59" s="212"/>
      <c r="J59" s="212"/>
      <c r="K59" s="210"/>
    </row>
    <row r="60" ht="15" customHeight="1">
      <c r="B60" s="208"/>
      <c r="C60" s="214"/>
      <c r="D60" s="212" t="s">
        <v>1011</v>
      </c>
      <c r="E60" s="212"/>
      <c r="F60" s="212"/>
      <c r="G60" s="212"/>
      <c r="H60" s="212"/>
      <c r="I60" s="212"/>
      <c r="J60" s="212"/>
      <c r="K60" s="210"/>
    </row>
    <row r="61" ht="15" customHeight="1">
      <c r="B61" s="208"/>
      <c r="C61" s="214"/>
      <c r="D61" s="212" t="s">
        <v>1012</v>
      </c>
      <c r="E61" s="212"/>
      <c r="F61" s="212"/>
      <c r="G61" s="212"/>
      <c r="H61" s="212"/>
      <c r="I61" s="212"/>
      <c r="J61" s="212"/>
      <c r="K61" s="210"/>
    </row>
    <row r="62" ht="15" customHeight="1">
      <c r="B62" s="208"/>
      <c r="C62" s="214"/>
      <c r="D62" s="217" t="s">
        <v>1013</v>
      </c>
      <c r="E62" s="217"/>
      <c r="F62" s="217"/>
      <c r="G62" s="217"/>
      <c r="H62" s="217"/>
      <c r="I62" s="217"/>
      <c r="J62" s="217"/>
      <c r="K62" s="210"/>
    </row>
    <row r="63" ht="15" customHeight="1">
      <c r="B63" s="208"/>
      <c r="C63" s="214"/>
      <c r="D63" s="212" t="s">
        <v>1014</v>
      </c>
      <c r="E63" s="212"/>
      <c r="F63" s="212"/>
      <c r="G63" s="212"/>
      <c r="H63" s="212"/>
      <c r="I63" s="212"/>
      <c r="J63" s="212"/>
      <c r="K63" s="210"/>
    </row>
    <row r="64" ht="12.75" customHeight="1">
      <c r="B64" s="208"/>
      <c r="C64" s="214"/>
      <c r="D64" s="214"/>
      <c r="E64" s="218"/>
      <c r="F64" s="214"/>
      <c r="G64" s="214"/>
      <c r="H64" s="214"/>
      <c r="I64" s="214"/>
      <c r="J64" s="214"/>
      <c r="K64" s="210"/>
    </row>
    <row r="65" ht="15" customHeight="1">
      <c r="B65" s="208"/>
      <c r="C65" s="214"/>
      <c r="D65" s="212" t="s">
        <v>1015</v>
      </c>
      <c r="E65" s="212"/>
      <c r="F65" s="212"/>
      <c r="G65" s="212"/>
      <c r="H65" s="212"/>
      <c r="I65" s="212"/>
      <c r="J65" s="212"/>
      <c r="K65" s="210"/>
    </row>
    <row r="66" ht="15" customHeight="1">
      <c r="B66" s="208"/>
      <c r="C66" s="214"/>
      <c r="D66" s="217" t="s">
        <v>1016</v>
      </c>
      <c r="E66" s="217"/>
      <c r="F66" s="217"/>
      <c r="G66" s="217"/>
      <c r="H66" s="217"/>
      <c r="I66" s="217"/>
      <c r="J66" s="217"/>
      <c r="K66" s="210"/>
    </row>
    <row r="67" ht="15" customHeight="1">
      <c r="B67" s="208"/>
      <c r="C67" s="214"/>
      <c r="D67" s="212" t="s">
        <v>1017</v>
      </c>
      <c r="E67" s="212"/>
      <c r="F67" s="212"/>
      <c r="G67" s="212"/>
      <c r="H67" s="212"/>
      <c r="I67" s="212"/>
      <c r="J67" s="212"/>
      <c r="K67" s="210"/>
    </row>
    <row r="68" ht="15" customHeight="1">
      <c r="B68" s="208"/>
      <c r="C68" s="214"/>
      <c r="D68" s="212" t="s">
        <v>1018</v>
      </c>
      <c r="E68" s="212"/>
      <c r="F68" s="212"/>
      <c r="G68" s="212"/>
      <c r="H68" s="212"/>
      <c r="I68" s="212"/>
      <c r="J68" s="212"/>
      <c r="K68" s="210"/>
    </row>
    <row r="69" ht="15" customHeight="1">
      <c r="B69" s="208"/>
      <c r="C69" s="214"/>
      <c r="D69" s="212" t="s">
        <v>1019</v>
      </c>
      <c r="E69" s="212"/>
      <c r="F69" s="212"/>
      <c r="G69" s="212"/>
      <c r="H69" s="212"/>
      <c r="I69" s="212"/>
      <c r="J69" s="212"/>
      <c r="K69" s="210"/>
    </row>
    <row r="70" ht="15" customHeight="1">
      <c r="B70" s="208"/>
      <c r="C70" s="214"/>
      <c r="D70" s="212" t="s">
        <v>1020</v>
      </c>
      <c r="E70" s="212"/>
      <c r="F70" s="212"/>
      <c r="G70" s="212"/>
      <c r="H70" s="212"/>
      <c r="I70" s="212"/>
      <c r="J70" s="212"/>
      <c r="K70" s="210"/>
    </row>
    <row r="71" ht="12.75" customHeight="1">
      <c r="B71" s="219"/>
      <c r="C71" s="220"/>
      <c r="D71" s="220"/>
      <c r="E71" s="220"/>
      <c r="F71" s="220"/>
      <c r="G71" s="220"/>
      <c r="H71" s="220"/>
      <c r="I71" s="220"/>
      <c r="J71" s="220"/>
      <c r="K71" s="221"/>
    </row>
    <row r="72" ht="18.75" customHeight="1">
      <c r="B72" s="222"/>
      <c r="C72" s="222"/>
      <c r="D72" s="222"/>
      <c r="E72" s="222"/>
      <c r="F72" s="222"/>
      <c r="G72" s="222"/>
      <c r="H72" s="222"/>
      <c r="I72" s="222"/>
      <c r="J72" s="222"/>
      <c r="K72" s="223"/>
    </row>
    <row r="73" ht="18.75" customHeight="1">
      <c r="B73" s="223"/>
      <c r="C73" s="223"/>
      <c r="D73" s="223"/>
      <c r="E73" s="223"/>
      <c r="F73" s="223"/>
      <c r="G73" s="223"/>
      <c r="H73" s="223"/>
      <c r="I73" s="223"/>
      <c r="J73" s="223"/>
      <c r="K73" s="223"/>
    </row>
    <row r="74" ht="7.5" customHeight="1">
      <c r="B74" s="224"/>
      <c r="C74" s="225"/>
      <c r="D74" s="225"/>
      <c r="E74" s="225"/>
      <c r="F74" s="225"/>
      <c r="G74" s="225"/>
      <c r="H74" s="225"/>
      <c r="I74" s="225"/>
      <c r="J74" s="225"/>
      <c r="K74" s="226"/>
    </row>
    <row r="75" ht="45" customHeight="1">
      <c r="B75" s="227"/>
      <c r="C75" s="228" t="s">
        <v>1021</v>
      </c>
      <c r="D75" s="228"/>
      <c r="E75" s="228"/>
      <c r="F75" s="228"/>
      <c r="G75" s="228"/>
      <c r="H75" s="228"/>
      <c r="I75" s="228"/>
      <c r="J75" s="228"/>
      <c r="K75" s="229"/>
    </row>
    <row r="76" ht="17.25" customHeight="1">
      <c r="B76" s="227"/>
      <c r="C76" s="230" t="s">
        <v>1022</v>
      </c>
      <c r="D76" s="230"/>
      <c r="E76" s="230"/>
      <c r="F76" s="230" t="s">
        <v>1023</v>
      </c>
      <c r="G76" s="231"/>
      <c r="H76" s="230" t="s">
        <v>56</v>
      </c>
      <c r="I76" s="230" t="s">
        <v>59</v>
      </c>
      <c r="J76" s="230" t="s">
        <v>1024</v>
      </c>
      <c r="K76" s="229"/>
    </row>
    <row r="77" ht="17.25" customHeight="1">
      <c r="B77" s="227"/>
      <c r="C77" s="232" t="s">
        <v>1025</v>
      </c>
      <c r="D77" s="232"/>
      <c r="E77" s="232"/>
      <c r="F77" s="233" t="s">
        <v>1026</v>
      </c>
      <c r="G77" s="234"/>
      <c r="H77" s="232"/>
      <c r="I77" s="232"/>
      <c r="J77" s="232" t="s">
        <v>1027</v>
      </c>
      <c r="K77" s="229"/>
    </row>
    <row r="78" ht="5.25" customHeight="1">
      <c r="B78" s="227"/>
      <c r="C78" s="235"/>
      <c r="D78" s="235"/>
      <c r="E78" s="235"/>
      <c r="F78" s="235"/>
      <c r="G78" s="236"/>
      <c r="H78" s="235"/>
      <c r="I78" s="235"/>
      <c r="J78" s="235"/>
      <c r="K78" s="229"/>
    </row>
    <row r="79" ht="15" customHeight="1">
      <c r="B79" s="227"/>
      <c r="C79" s="215" t="s">
        <v>55</v>
      </c>
      <c r="D79" s="235"/>
      <c r="E79" s="235"/>
      <c r="F79" s="237" t="s">
        <v>1028</v>
      </c>
      <c r="G79" s="236"/>
      <c r="H79" s="215" t="s">
        <v>1029</v>
      </c>
      <c r="I79" s="215" t="s">
        <v>1030</v>
      </c>
      <c r="J79" s="215">
        <v>20</v>
      </c>
      <c r="K79" s="229"/>
    </row>
    <row r="80" ht="15" customHeight="1">
      <c r="B80" s="227"/>
      <c r="C80" s="215" t="s">
        <v>1031</v>
      </c>
      <c r="D80" s="215"/>
      <c r="E80" s="215"/>
      <c r="F80" s="237" t="s">
        <v>1028</v>
      </c>
      <c r="G80" s="236"/>
      <c r="H80" s="215" t="s">
        <v>1032</v>
      </c>
      <c r="I80" s="215" t="s">
        <v>1030</v>
      </c>
      <c r="J80" s="215">
        <v>120</v>
      </c>
      <c r="K80" s="229"/>
    </row>
    <row r="81" ht="15" customHeight="1">
      <c r="B81" s="238"/>
      <c r="C81" s="215" t="s">
        <v>1033</v>
      </c>
      <c r="D81" s="215"/>
      <c r="E81" s="215"/>
      <c r="F81" s="237" t="s">
        <v>1034</v>
      </c>
      <c r="G81" s="236"/>
      <c r="H81" s="215" t="s">
        <v>1035</v>
      </c>
      <c r="I81" s="215" t="s">
        <v>1030</v>
      </c>
      <c r="J81" s="215">
        <v>50</v>
      </c>
      <c r="K81" s="229"/>
    </row>
    <row r="82" ht="15" customHeight="1">
      <c r="B82" s="238"/>
      <c r="C82" s="215" t="s">
        <v>1036</v>
      </c>
      <c r="D82" s="215"/>
      <c r="E82" s="215"/>
      <c r="F82" s="237" t="s">
        <v>1028</v>
      </c>
      <c r="G82" s="236"/>
      <c r="H82" s="215" t="s">
        <v>1037</v>
      </c>
      <c r="I82" s="215" t="s">
        <v>1038</v>
      </c>
      <c r="J82" s="215"/>
      <c r="K82" s="229"/>
    </row>
    <row r="83" ht="15" customHeight="1">
      <c r="B83" s="238"/>
      <c r="C83" s="239" t="s">
        <v>1039</v>
      </c>
      <c r="D83" s="239"/>
      <c r="E83" s="239"/>
      <c r="F83" s="240" t="s">
        <v>1034</v>
      </c>
      <c r="G83" s="239"/>
      <c r="H83" s="239" t="s">
        <v>1040</v>
      </c>
      <c r="I83" s="239" t="s">
        <v>1030</v>
      </c>
      <c r="J83" s="239">
        <v>15</v>
      </c>
      <c r="K83" s="229"/>
    </row>
    <row r="84" ht="15" customHeight="1">
      <c r="B84" s="238"/>
      <c r="C84" s="239" t="s">
        <v>1041</v>
      </c>
      <c r="D84" s="239"/>
      <c r="E84" s="239"/>
      <c r="F84" s="240" t="s">
        <v>1034</v>
      </c>
      <c r="G84" s="239"/>
      <c r="H84" s="239" t="s">
        <v>1042</v>
      </c>
      <c r="I84" s="239" t="s">
        <v>1030</v>
      </c>
      <c r="J84" s="239">
        <v>15</v>
      </c>
      <c r="K84" s="229"/>
    </row>
    <row r="85" ht="15" customHeight="1">
      <c r="B85" s="238"/>
      <c r="C85" s="239" t="s">
        <v>1043</v>
      </c>
      <c r="D85" s="239"/>
      <c r="E85" s="239"/>
      <c r="F85" s="240" t="s">
        <v>1034</v>
      </c>
      <c r="G85" s="239"/>
      <c r="H85" s="239" t="s">
        <v>1044</v>
      </c>
      <c r="I85" s="239" t="s">
        <v>1030</v>
      </c>
      <c r="J85" s="239">
        <v>20</v>
      </c>
      <c r="K85" s="229"/>
    </row>
    <row r="86" ht="15" customHeight="1">
      <c r="B86" s="238"/>
      <c r="C86" s="239" t="s">
        <v>1045</v>
      </c>
      <c r="D86" s="239"/>
      <c r="E86" s="239"/>
      <c r="F86" s="240" t="s">
        <v>1034</v>
      </c>
      <c r="G86" s="239"/>
      <c r="H86" s="239" t="s">
        <v>1046</v>
      </c>
      <c r="I86" s="239" t="s">
        <v>1030</v>
      </c>
      <c r="J86" s="239">
        <v>20</v>
      </c>
      <c r="K86" s="229"/>
    </row>
    <row r="87" ht="15" customHeight="1">
      <c r="B87" s="238"/>
      <c r="C87" s="215" t="s">
        <v>1047</v>
      </c>
      <c r="D87" s="215"/>
      <c r="E87" s="215"/>
      <c r="F87" s="237" t="s">
        <v>1034</v>
      </c>
      <c r="G87" s="236"/>
      <c r="H87" s="215" t="s">
        <v>1048</v>
      </c>
      <c r="I87" s="215" t="s">
        <v>1030</v>
      </c>
      <c r="J87" s="215">
        <v>50</v>
      </c>
      <c r="K87" s="229"/>
    </row>
    <row r="88" ht="15" customHeight="1">
      <c r="B88" s="238"/>
      <c r="C88" s="215" t="s">
        <v>1049</v>
      </c>
      <c r="D88" s="215"/>
      <c r="E88" s="215"/>
      <c r="F88" s="237" t="s">
        <v>1034</v>
      </c>
      <c r="G88" s="236"/>
      <c r="H88" s="215" t="s">
        <v>1050</v>
      </c>
      <c r="I88" s="215" t="s">
        <v>1030</v>
      </c>
      <c r="J88" s="215">
        <v>20</v>
      </c>
      <c r="K88" s="229"/>
    </row>
    <row r="89" ht="15" customHeight="1">
      <c r="B89" s="238"/>
      <c r="C89" s="215" t="s">
        <v>1051</v>
      </c>
      <c r="D89" s="215"/>
      <c r="E89" s="215"/>
      <c r="F89" s="237" t="s">
        <v>1034</v>
      </c>
      <c r="G89" s="236"/>
      <c r="H89" s="215" t="s">
        <v>1052</v>
      </c>
      <c r="I89" s="215" t="s">
        <v>1030</v>
      </c>
      <c r="J89" s="215">
        <v>20</v>
      </c>
      <c r="K89" s="229"/>
    </row>
    <row r="90" ht="15" customHeight="1">
      <c r="B90" s="238"/>
      <c r="C90" s="215" t="s">
        <v>1053</v>
      </c>
      <c r="D90" s="215"/>
      <c r="E90" s="215"/>
      <c r="F90" s="237" t="s">
        <v>1034</v>
      </c>
      <c r="G90" s="236"/>
      <c r="H90" s="215" t="s">
        <v>1054</v>
      </c>
      <c r="I90" s="215" t="s">
        <v>1030</v>
      </c>
      <c r="J90" s="215">
        <v>50</v>
      </c>
      <c r="K90" s="229"/>
    </row>
    <row r="91" ht="15" customHeight="1">
      <c r="B91" s="238"/>
      <c r="C91" s="215" t="s">
        <v>1055</v>
      </c>
      <c r="D91" s="215"/>
      <c r="E91" s="215"/>
      <c r="F91" s="237" t="s">
        <v>1034</v>
      </c>
      <c r="G91" s="236"/>
      <c r="H91" s="215" t="s">
        <v>1055</v>
      </c>
      <c r="I91" s="215" t="s">
        <v>1030</v>
      </c>
      <c r="J91" s="215">
        <v>50</v>
      </c>
      <c r="K91" s="229"/>
    </row>
    <row r="92" ht="15" customHeight="1">
      <c r="B92" s="238"/>
      <c r="C92" s="215" t="s">
        <v>1056</v>
      </c>
      <c r="D92" s="215"/>
      <c r="E92" s="215"/>
      <c r="F92" s="237" t="s">
        <v>1034</v>
      </c>
      <c r="G92" s="236"/>
      <c r="H92" s="215" t="s">
        <v>1057</v>
      </c>
      <c r="I92" s="215" t="s">
        <v>1030</v>
      </c>
      <c r="J92" s="215">
        <v>255</v>
      </c>
      <c r="K92" s="229"/>
    </row>
    <row r="93" ht="15" customHeight="1">
      <c r="B93" s="238"/>
      <c r="C93" s="215" t="s">
        <v>1058</v>
      </c>
      <c r="D93" s="215"/>
      <c r="E93" s="215"/>
      <c r="F93" s="237" t="s">
        <v>1028</v>
      </c>
      <c r="G93" s="236"/>
      <c r="H93" s="215" t="s">
        <v>1059</v>
      </c>
      <c r="I93" s="215" t="s">
        <v>1060</v>
      </c>
      <c r="J93" s="215"/>
      <c r="K93" s="229"/>
    </row>
    <row r="94" ht="15" customHeight="1">
      <c r="B94" s="238"/>
      <c r="C94" s="215" t="s">
        <v>1061</v>
      </c>
      <c r="D94" s="215"/>
      <c r="E94" s="215"/>
      <c r="F94" s="237" t="s">
        <v>1028</v>
      </c>
      <c r="G94" s="236"/>
      <c r="H94" s="215" t="s">
        <v>1062</v>
      </c>
      <c r="I94" s="215" t="s">
        <v>1063</v>
      </c>
      <c r="J94" s="215"/>
      <c r="K94" s="229"/>
    </row>
    <row r="95" ht="15" customHeight="1">
      <c r="B95" s="238"/>
      <c r="C95" s="215" t="s">
        <v>1064</v>
      </c>
      <c r="D95" s="215"/>
      <c r="E95" s="215"/>
      <c r="F95" s="237" t="s">
        <v>1028</v>
      </c>
      <c r="G95" s="236"/>
      <c r="H95" s="215" t="s">
        <v>1064</v>
      </c>
      <c r="I95" s="215" t="s">
        <v>1063</v>
      </c>
      <c r="J95" s="215"/>
      <c r="K95" s="229"/>
    </row>
    <row r="96" ht="15" customHeight="1">
      <c r="B96" s="238"/>
      <c r="C96" s="215" t="s">
        <v>40</v>
      </c>
      <c r="D96" s="215"/>
      <c r="E96" s="215"/>
      <c r="F96" s="237" t="s">
        <v>1028</v>
      </c>
      <c r="G96" s="236"/>
      <c r="H96" s="215" t="s">
        <v>1065</v>
      </c>
      <c r="I96" s="215" t="s">
        <v>1063</v>
      </c>
      <c r="J96" s="215"/>
      <c r="K96" s="229"/>
    </row>
    <row r="97" ht="15" customHeight="1">
      <c r="B97" s="238"/>
      <c r="C97" s="215" t="s">
        <v>50</v>
      </c>
      <c r="D97" s="215"/>
      <c r="E97" s="215"/>
      <c r="F97" s="237" t="s">
        <v>1028</v>
      </c>
      <c r="G97" s="236"/>
      <c r="H97" s="215" t="s">
        <v>1066</v>
      </c>
      <c r="I97" s="215" t="s">
        <v>1063</v>
      </c>
      <c r="J97" s="215"/>
      <c r="K97" s="229"/>
    </row>
    <row r="98" ht="15" customHeight="1">
      <c r="B98" s="241"/>
      <c r="C98" s="242"/>
      <c r="D98" s="242"/>
      <c r="E98" s="242"/>
      <c r="F98" s="242"/>
      <c r="G98" s="242"/>
      <c r="H98" s="242"/>
      <c r="I98" s="242"/>
      <c r="J98" s="242"/>
      <c r="K98" s="243"/>
    </row>
    <row r="99" ht="18.75" customHeight="1">
      <c r="B99" s="244"/>
      <c r="C99" s="245"/>
      <c r="D99" s="245"/>
      <c r="E99" s="245"/>
      <c r="F99" s="245"/>
      <c r="G99" s="245"/>
      <c r="H99" s="245"/>
      <c r="I99" s="245"/>
      <c r="J99" s="245"/>
      <c r="K99" s="244"/>
    </row>
    <row r="100" ht="18.75" customHeight="1">
      <c r="B100" s="223"/>
      <c r="C100" s="223"/>
      <c r="D100" s="223"/>
      <c r="E100" s="223"/>
      <c r="F100" s="223"/>
      <c r="G100" s="223"/>
      <c r="H100" s="223"/>
      <c r="I100" s="223"/>
      <c r="J100" s="223"/>
      <c r="K100" s="223"/>
    </row>
    <row r="101" ht="7.5" customHeight="1">
      <c r="B101" s="224"/>
      <c r="C101" s="225"/>
      <c r="D101" s="225"/>
      <c r="E101" s="225"/>
      <c r="F101" s="225"/>
      <c r="G101" s="225"/>
      <c r="H101" s="225"/>
      <c r="I101" s="225"/>
      <c r="J101" s="225"/>
      <c r="K101" s="226"/>
    </row>
    <row r="102" ht="45" customHeight="1">
      <c r="B102" s="227"/>
      <c r="C102" s="228" t="s">
        <v>1067</v>
      </c>
      <c r="D102" s="228"/>
      <c r="E102" s="228"/>
      <c r="F102" s="228"/>
      <c r="G102" s="228"/>
      <c r="H102" s="228"/>
      <c r="I102" s="228"/>
      <c r="J102" s="228"/>
      <c r="K102" s="229"/>
    </row>
    <row r="103" ht="17.25" customHeight="1">
      <c r="B103" s="227"/>
      <c r="C103" s="230" t="s">
        <v>1022</v>
      </c>
      <c r="D103" s="230"/>
      <c r="E103" s="230"/>
      <c r="F103" s="230" t="s">
        <v>1023</v>
      </c>
      <c r="G103" s="231"/>
      <c r="H103" s="230" t="s">
        <v>56</v>
      </c>
      <c r="I103" s="230" t="s">
        <v>59</v>
      </c>
      <c r="J103" s="230" t="s">
        <v>1024</v>
      </c>
      <c r="K103" s="229"/>
    </row>
    <row r="104" ht="17.25" customHeight="1">
      <c r="B104" s="227"/>
      <c r="C104" s="232" t="s">
        <v>1025</v>
      </c>
      <c r="D104" s="232"/>
      <c r="E104" s="232"/>
      <c r="F104" s="233" t="s">
        <v>1026</v>
      </c>
      <c r="G104" s="234"/>
      <c r="H104" s="232"/>
      <c r="I104" s="232"/>
      <c r="J104" s="232" t="s">
        <v>1027</v>
      </c>
      <c r="K104" s="229"/>
    </row>
    <row r="105" ht="5.25" customHeight="1">
      <c r="B105" s="227"/>
      <c r="C105" s="230"/>
      <c r="D105" s="230"/>
      <c r="E105" s="230"/>
      <c r="F105" s="230"/>
      <c r="G105" s="246"/>
      <c r="H105" s="230"/>
      <c r="I105" s="230"/>
      <c r="J105" s="230"/>
      <c r="K105" s="229"/>
    </row>
    <row r="106" ht="15" customHeight="1">
      <c r="B106" s="227"/>
      <c r="C106" s="215" t="s">
        <v>55</v>
      </c>
      <c r="D106" s="235"/>
      <c r="E106" s="235"/>
      <c r="F106" s="237" t="s">
        <v>1028</v>
      </c>
      <c r="G106" s="246"/>
      <c r="H106" s="215" t="s">
        <v>1068</v>
      </c>
      <c r="I106" s="215" t="s">
        <v>1030</v>
      </c>
      <c r="J106" s="215">
        <v>20</v>
      </c>
      <c r="K106" s="229"/>
    </row>
    <row r="107" ht="15" customHeight="1">
      <c r="B107" s="227"/>
      <c r="C107" s="215" t="s">
        <v>1031</v>
      </c>
      <c r="D107" s="215"/>
      <c r="E107" s="215"/>
      <c r="F107" s="237" t="s">
        <v>1028</v>
      </c>
      <c r="G107" s="215"/>
      <c r="H107" s="215" t="s">
        <v>1068</v>
      </c>
      <c r="I107" s="215" t="s">
        <v>1030</v>
      </c>
      <c r="J107" s="215">
        <v>120</v>
      </c>
      <c r="K107" s="229"/>
    </row>
    <row r="108" ht="15" customHeight="1">
      <c r="B108" s="238"/>
      <c r="C108" s="215" t="s">
        <v>1033</v>
      </c>
      <c r="D108" s="215"/>
      <c r="E108" s="215"/>
      <c r="F108" s="237" t="s">
        <v>1034</v>
      </c>
      <c r="G108" s="215"/>
      <c r="H108" s="215" t="s">
        <v>1068</v>
      </c>
      <c r="I108" s="215" t="s">
        <v>1030</v>
      </c>
      <c r="J108" s="215">
        <v>50</v>
      </c>
      <c r="K108" s="229"/>
    </row>
    <row r="109" ht="15" customHeight="1">
      <c r="B109" s="238"/>
      <c r="C109" s="215" t="s">
        <v>1036</v>
      </c>
      <c r="D109" s="215"/>
      <c r="E109" s="215"/>
      <c r="F109" s="237" t="s">
        <v>1028</v>
      </c>
      <c r="G109" s="215"/>
      <c r="H109" s="215" t="s">
        <v>1068</v>
      </c>
      <c r="I109" s="215" t="s">
        <v>1038</v>
      </c>
      <c r="J109" s="215"/>
      <c r="K109" s="229"/>
    </row>
    <row r="110" ht="15" customHeight="1">
      <c r="B110" s="238"/>
      <c r="C110" s="215" t="s">
        <v>1047</v>
      </c>
      <c r="D110" s="215"/>
      <c r="E110" s="215"/>
      <c r="F110" s="237" t="s">
        <v>1034</v>
      </c>
      <c r="G110" s="215"/>
      <c r="H110" s="215" t="s">
        <v>1068</v>
      </c>
      <c r="I110" s="215" t="s">
        <v>1030</v>
      </c>
      <c r="J110" s="215">
        <v>50</v>
      </c>
      <c r="K110" s="229"/>
    </row>
    <row r="111" ht="15" customHeight="1">
      <c r="B111" s="238"/>
      <c r="C111" s="215" t="s">
        <v>1055</v>
      </c>
      <c r="D111" s="215"/>
      <c r="E111" s="215"/>
      <c r="F111" s="237" t="s">
        <v>1034</v>
      </c>
      <c r="G111" s="215"/>
      <c r="H111" s="215" t="s">
        <v>1068</v>
      </c>
      <c r="I111" s="215" t="s">
        <v>1030</v>
      </c>
      <c r="J111" s="215">
        <v>50</v>
      </c>
      <c r="K111" s="229"/>
    </row>
    <row r="112" ht="15" customHeight="1">
      <c r="B112" s="238"/>
      <c r="C112" s="215" t="s">
        <v>1053</v>
      </c>
      <c r="D112" s="215"/>
      <c r="E112" s="215"/>
      <c r="F112" s="237" t="s">
        <v>1034</v>
      </c>
      <c r="G112" s="215"/>
      <c r="H112" s="215" t="s">
        <v>1068</v>
      </c>
      <c r="I112" s="215" t="s">
        <v>1030</v>
      </c>
      <c r="J112" s="215">
        <v>50</v>
      </c>
      <c r="K112" s="229"/>
    </row>
    <row r="113" ht="15" customHeight="1">
      <c r="B113" s="238"/>
      <c r="C113" s="215" t="s">
        <v>55</v>
      </c>
      <c r="D113" s="215"/>
      <c r="E113" s="215"/>
      <c r="F113" s="237" t="s">
        <v>1028</v>
      </c>
      <c r="G113" s="215"/>
      <c r="H113" s="215" t="s">
        <v>1069</v>
      </c>
      <c r="I113" s="215" t="s">
        <v>1030</v>
      </c>
      <c r="J113" s="215">
        <v>20</v>
      </c>
      <c r="K113" s="229"/>
    </row>
    <row r="114" ht="15" customHeight="1">
      <c r="B114" s="238"/>
      <c r="C114" s="215" t="s">
        <v>1070</v>
      </c>
      <c r="D114" s="215"/>
      <c r="E114" s="215"/>
      <c r="F114" s="237" t="s">
        <v>1028</v>
      </c>
      <c r="G114" s="215"/>
      <c r="H114" s="215" t="s">
        <v>1071</v>
      </c>
      <c r="I114" s="215" t="s">
        <v>1030</v>
      </c>
      <c r="J114" s="215">
        <v>120</v>
      </c>
      <c r="K114" s="229"/>
    </row>
    <row r="115" ht="15" customHeight="1">
      <c r="B115" s="238"/>
      <c r="C115" s="215" t="s">
        <v>40</v>
      </c>
      <c r="D115" s="215"/>
      <c r="E115" s="215"/>
      <c r="F115" s="237" t="s">
        <v>1028</v>
      </c>
      <c r="G115" s="215"/>
      <c r="H115" s="215" t="s">
        <v>1072</v>
      </c>
      <c r="I115" s="215" t="s">
        <v>1063</v>
      </c>
      <c r="J115" s="215"/>
      <c r="K115" s="229"/>
    </row>
    <row r="116" ht="15" customHeight="1">
      <c r="B116" s="238"/>
      <c r="C116" s="215" t="s">
        <v>50</v>
      </c>
      <c r="D116" s="215"/>
      <c r="E116" s="215"/>
      <c r="F116" s="237" t="s">
        <v>1028</v>
      </c>
      <c r="G116" s="215"/>
      <c r="H116" s="215" t="s">
        <v>1073</v>
      </c>
      <c r="I116" s="215" t="s">
        <v>1063</v>
      </c>
      <c r="J116" s="215"/>
      <c r="K116" s="229"/>
    </row>
    <row r="117" ht="15" customHeight="1">
      <c r="B117" s="238"/>
      <c r="C117" s="215" t="s">
        <v>59</v>
      </c>
      <c r="D117" s="215"/>
      <c r="E117" s="215"/>
      <c r="F117" s="237" t="s">
        <v>1028</v>
      </c>
      <c r="G117" s="215"/>
      <c r="H117" s="215" t="s">
        <v>1074</v>
      </c>
      <c r="I117" s="215" t="s">
        <v>1075</v>
      </c>
      <c r="J117" s="215"/>
      <c r="K117" s="229"/>
    </row>
    <row r="118" ht="15" customHeight="1">
      <c r="B118" s="241"/>
      <c r="C118" s="247"/>
      <c r="D118" s="247"/>
      <c r="E118" s="247"/>
      <c r="F118" s="247"/>
      <c r="G118" s="247"/>
      <c r="H118" s="247"/>
      <c r="I118" s="247"/>
      <c r="J118" s="247"/>
      <c r="K118" s="243"/>
    </row>
    <row r="119" ht="18.75" customHeight="1">
      <c r="B119" s="248"/>
      <c r="C119" s="212"/>
      <c r="D119" s="212"/>
      <c r="E119" s="212"/>
      <c r="F119" s="249"/>
      <c r="G119" s="212"/>
      <c r="H119" s="212"/>
      <c r="I119" s="212"/>
      <c r="J119" s="212"/>
      <c r="K119" s="248"/>
    </row>
    <row r="120" ht="18.75" customHeight="1">
      <c r="B120" s="223"/>
      <c r="C120" s="223"/>
      <c r="D120" s="223"/>
      <c r="E120" s="223"/>
      <c r="F120" s="223"/>
      <c r="G120" s="223"/>
      <c r="H120" s="223"/>
      <c r="I120" s="223"/>
      <c r="J120" s="223"/>
      <c r="K120" s="223"/>
    </row>
    <row r="121" ht="7.5" customHeight="1">
      <c r="B121" s="250"/>
      <c r="C121" s="251"/>
      <c r="D121" s="251"/>
      <c r="E121" s="251"/>
      <c r="F121" s="251"/>
      <c r="G121" s="251"/>
      <c r="H121" s="251"/>
      <c r="I121" s="251"/>
      <c r="J121" s="251"/>
      <c r="K121" s="252"/>
    </row>
    <row r="122" ht="45" customHeight="1">
      <c r="B122" s="253"/>
      <c r="C122" s="206" t="s">
        <v>1076</v>
      </c>
      <c r="D122" s="206"/>
      <c r="E122" s="206"/>
      <c r="F122" s="206"/>
      <c r="G122" s="206"/>
      <c r="H122" s="206"/>
      <c r="I122" s="206"/>
      <c r="J122" s="206"/>
      <c r="K122" s="254"/>
    </row>
    <row r="123" ht="17.25" customHeight="1">
      <c r="B123" s="255"/>
      <c r="C123" s="230" t="s">
        <v>1022</v>
      </c>
      <c r="D123" s="230"/>
      <c r="E123" s="230"/>
      <c r="F123" s="230" t="s">
        <v>1023</v>
      </c>
      <c r="G123" s="231"/>
      <c r="H123" s="230" t="s">
        <v>56</v>
      </c>
      <c r="I123" s="230" t="s">
        <v>59</v>
      </c>
      <c r="J123" s="230" t="s">
        <v>1024</v>
      </c>
      <c r="K123" s="256"/>
    </row>
    <row r="124" ht="17.25" customHeight="1">
      <c r="B124" s="255"/>
      <c r="C124" s="232" t="s">
        <v>1025</v>
      </c>
      <c r="D124" s="232"/>
      <c r="E124" s="232"/>
      <c r="F124" s="233" t="s">
        <v>1026</v>
      </c>
      <c r="G124" s="234"/>
      <c r="H124" s="232"/>
      <c r="I124" s="232"/>
      <c r="J124" s="232" t="s">
        <v>1027</v>
      </c>
      <c r="K124" s="256"/>
    </row>
    <row r="125" ht="5.25" customHeight="1">
      <c r="B125" s="257"/>
      <c r="C125" s="235"/>
      <c r="D125" s="235"/>
      <c r="E125" s="235"/>
      <c r="F125" s="235"/>
      <c r="G125" s="215"/>
      <c r="H125" s="235"/>
      <c r="I125" s="235"/>
      <c r="J125" s="235"/>
      <c r="K125" s="258"/>
    </row>
    <row r="126" ht="15" customHeight="1">
      <c r="B126" s="257"/>
      <c r="C126" s="215" t="s">
        <v>1031</v>
      </c>
      <c r="D126" s="235"/>
      <c r="E126" s="235"/>
      <c r="F126" s="237" t="s">
        <v>1028</v>
      </c>
      <c r="G126" s="215"/>
      <c r="H126" s="215" t="s">
        <v>1068</v>
      </c>
      <c r="I126" s="215" t="s">
        <v>1030</v>
      </c>
      <c r="J126" s="215">
        <v>120</v>
      </c>
      <c r="K126" s="259"/>
    </row>
    <row r="127" ht="15" customHeight="1">
      <c r="B127" s="257"/>
      <c r="C127" s="215" t="s">
        <v>1077</v>
      </c>
      <c r="D127" s="215"/>
      <c r="E127" s="215"/>
      <c r="F127" s="237" t="s">
        <v>1028</v>
      </c>
      <c r="G127" s="215"/>
      <c r="H127" s="215" t="s">
        <v>1078</v>
      </c>
      <c r="I127" s="215" t="s">
        <v>1030</v>
      </c>
      <c r="J127" s="215" t="s">
        <v>1079</v>
      </c>
      <c r="K127" s="259"/>
    </row>
    <row r="128" ht="15" customHeight="1">
      <c r="B128" s="257"/>
      <c r="C128" s="215" t="s">
        <v>976</v>
      </c>
      <c r="D128" s="215"/>
      <c r="E128" s="215"/>
      <c r="F128" s="237" t="s">
        <v>1028</v>
      </c>
      <c r="G128" s="215"/>
      <c r="H128" s="215" t="s">
        <v>1080</v>
      </c>
      <c r="I128" s="215" t="s">
        <v>1030</v>
      </c>
      <c r="J128" s="215" t="s">
        <v>1079</v>
      </c>
      <c r="K128" s="259"/>
    </row>
    <row r="129" ht="15" customHeight="1">
      <c r="B129" s="257"/>
      <c r="C129" s="215" t="s">
        <v>1039</v>
      </c>
      <c r="D129" s="215"/>
      <c r="E129" s="215"/>
      <c r="F129" s="237" t="s">
        <v>1034</v>
      </c>
      <c r="G129" s="215"/>
      <c r="H129" s="215" t="s">
        <v>1040</v>
      </c>
      <c r="I129" s="215" t="s">
        <v>1030</v>
      </c>
      <c r="J129" s="215">
        <v>15</v>
      </c>
      <c r="K129" s="259"/>
    </row>
    <row r="130" ht="15" customHeight="1">
      <c r="B130" s="257"/>
      <c r="C130" s="239" t="s">
        <v>1041</v>
      </c>
      <c r="D130" s="239"/>
      <c r="E130" s="239"/>
      <c r="F130" s="240" t="s">
        <v>1034</v>
      </c>
      <c r="G130" s="239"/>
      <c r="H130" s="239" t="s">
        <v>1042</v>
      </c>
      <c r="I130" s="239" t="s">
        <v>1030</v>
      </c>
      <c r="J130" s="239">
        <v>15</v>
      </c>
      <c r="K130" s="259"/>
    </row>
    <row r="131" ht="15" customHeight="1">
      <c r="B131" s="257"/>
      <c r="C131" s="239" t="s">
        <v>1043</v>
      </c>
      <c r="D131" s="239"/>
      <c r="E131" s="239"/>
      <c r="F131" s="240" t="s">
        <v>1034</v>
      </c>
      <c r="G131" s="239"/>
      <c r="H131" s="239" t="s">
        <v>1044</v>
      </c>
      <c r="I131" s="239" t="s">
        <v>1030</v>
      </c>
      <c r="J131" s="239">
        <v>20</v>
      </c>
      <c r="K131" s="259"/>
    </row>
    <row r="132" ht="15" customHeight="1">
      <c r="B132" s="257"/>
      <c r="C132" s="239" t="s">
        <v>1045</v>
      </c>
      <c r="D132" s="239"/>
      <c r="E132" s="239"/>
      <c r="F132" s="240" t="s">
        <v>1034</v>
      </c>
      <c r="G132" s="239"/>
      <c r="H132" s="239" t="s">
        <v>1046</v>
      </c>
      <c r="I132" s="239" t="s">
        <v>1030</v>
      </c>
      <c r="J132" s="239">
        <v>20</v>
      </c>
      <c r="K132" s="259"/>
    </row>
    <row r="133" ht="15" customHeight="1">
      <c r="B133" s="257"/>
      <c r="C133" s="215" t="s">
        <v>1033</v>
      </c>
      <c r="D133" s="215"/>
      <c r="E133" s="215"/>
      <c r="F133" s="237" t="s">
        <v>1034</v>
      </c>
      <c r="G133" s="215"/>
      <c r="H133" s="215" t="s">
        <v>1068</v>
      </c>
      <c r="I133" s="215" t="s">
        <v>1030</v>
      </c>
      <c r="J133" s="215">
        <v>50</v>
      </c>
      <c r="K133" s="259"/>
    </row>
    <row r="134" ht="15" customHeight="1">
      <c r="B134" s="257"/>
      <c r="C134" s="215" t="s">
        <v>1047</v>
      </c>
      <c r="D134" s="215"/>
      <c r="E134" s="215"/>
      <c r="F134" s="237" t="s">
        <v>1034</v>
      </c>
      <c r="G134" s="215"/>
      <c r="H134" s="215" t="s">
        <v>1068</v>
      </c>
      <c r="I134" s="215" t="s">
        <v>1030</v>
      </c>
      <c r="J134" s="215">
        <v>50</v>
      </c>
      <c r="K134" s="259"/>
    </row>
    <row r="135" ht="15" customHeight="1">
      <c r="B135" s="257"/>
      <c r="C135" s="215" t="s">
        <v>1053</v>
      </c>
      <c r="D135" s="215"/>
      <c r="E135" s="215"/>
      <c r="F135" s="237" t="s">
        <v>1034</v>
      </c>
      <c r="G135" s="215"/>
      <c r="H135" s="215" t="s">
        <v>1068</v>
      </c>
      <c r="I135" s="215" t="s">
        <v>1030</v>
      </c>
      <c r="J135" s="215">
        <v>50</v>
      </c>
      <c r="K135" s="259"/>
    </row>
    <row r="136" ht="15" customHeight="1">
      <c r="B136" s="257"/>
      <c r="C136" s="215" t="s">
        <v>1055</v>
      </c>
      <c r="D136" s="215"/>
      <c r="E136" s="215"/>
      <c r="F136" s="237" t="s">
        <v>1034</v>
      </c>
      <c r="G136" s="215"/>
      <c r="H136" s="215" t="s">
        <v>1068</v>
      </c>
      <c r="I136" s="215" t="s">
        <v>1030</v>
      </c>
      <c r="J136" s="215">
        <v>50</v>
      </c>
      <c r="K136" s="259"/>
    </row>
    <row r="137" ht="15" customHeight="1">
      <c r="B137" s="257"/>
      <c r="C137" s="215" t="s">
        <v>1056</v>
      </c>
      <c r="D137" s="215"/>
      <c r="E137" s="215"/>
      <c r="F137" s="237" t="s">
        <v>1034</v>
      </c>
      <c r="G137" s="215"/>
      <c r="H137" s="215" t="s">
        <v>1081</v>
      </c>
      <c r="I137" s="215" t="s">
        <v>1030</v>
      </c>
      <c r="J137" s="215">
        <v>255</v>
      </c>
      <c r="K137" s="259"/>
    </row>
    <row r="138" ht="15" customHeight="1">
      <c r="B138" s="257"/>
      <c r="C138" s="215" t="s">
        <v>1058</v>
      </c>
      <c r="D138" s="215"/>
      <c r="E138" s="215"/>
      <c r="F138" s="237" t="s">
        <v>1028</v>
      </c>
      <c r="G138" s="215"/>
      <c r="H138" s="215" t="s">
        <v>1082</v>
      </c>
      <c r="I138" s="215" t="s">
        <v>1060</v>
      </c>
      <c r="J138" s="215"/>
      <c r="K138" s="259"/>
    </row>
    <row r="139" ht="15" customHeight="1">
      <c r="B139" s="257"/>
      <c r="C139" s="215" t="s">
        <v>1061</v>
      </c>
      <c r="D139" s="215"/>
      <c r="E139" s="215"/>
      <c r="F139" s="237" t="s">
        <v>1028</v>
      </c>
      <c r="G139" s="215"/>
      <c r="H139" s="215" t="s">
        <v>1083</v>
      </c>
      <c r="I139" s="215" t="s">
        <v>1063</v>
      </c>
      <c r="J139" s="215"/>
      <c r="K139" s="259"/>
    </row>
    <row r="140" ht="15" customHeight="1">
      <c r="B140" s="257"/>
      <c r="C140" s="215" t="s">
        <v>1064</v>
      </c>
      <c r="D140" s="215"/>
      <c r="E140" s="215"/>
      <c r="F140" s="237" t="s">
        <v>1028</v>
      </c>
      <c r="G140" s="215"/>
      <c r="H140" s="215" t="s">
        <v>1064</v>
      </c>
      <c r="I140" s="215" t="s">
        <v>1063</v>
      </c>
      <c r="J140" s="215"/>
      <c r="K140" s="259"/>
    </row>
    <row r="141" ht="15" customHeight="1">
      <c r="B141" s="257"/>
      <c r="C141" s="215" t="s">
        <v>40</v>
      </c>
      <c r="D141" s="215"/>
      <c r="E141" s="215"/>
      <c r="F141" s="237" t="s">
        <v>1028</v>
      </c>
      <c r="G141" s="215"/>
      <c r="H141" s="215" t="s">
        <v>1084</v>
      </c>
      <c r="I141" s="215" t="s">
        <v>1063</v>
      </c>
      <c r="J141" s="215"/>
      <c r="K141" s="259"/>
    </row>
    <row r="142" ht="15" customHeight="1">
      <c r="B142" s="257"/>
      <c r="C142" s="215" t="s">
        <v>1085</v>
      </c>
      <c r="D142" s="215"/>
      <c r="E142" s="215"/>
      <c r="F142" s="237" t="s">
        <v>1028</v>
      </c>
      <c r="G142" s="215"/>
      <c r="H142" s="215" t="s">
        <v>1086</v>
      </c>
      <c r="I142" s="215" t="s">
        <v>1063</v>
      </c>
      <c r="J142" s="215"/>
      <c r="K142" s="259"/>
    </row>
    <row r="143" ht="15" customHeight="1">
      <c r="B143" s="260"/>
      <c r="C143" s="261"/>
      <c r="D143" s="261"/>
      <c r="E143" s="261"/>
      <c r="F143" s="261"/>
      <c r="G143" s="261"/>
      <c r="H143" s="261"/>
      <c r="I143" s="261"/>
      <c r="J143" s="261"/>
      <c r="K143" s="262"/>
    </row>
    <row r="144" ht="18.75" customHeight="1">
      <c r="B144" s="212"/>
      <c r="C144" s="212"/>
      <c r="D144" s="212"/>
      <c r="E144" s="212"/>
      <c r="F144" s="249"/>
      <c r="G144" s="212"/>
      <c r="H144" s="212"/>
      <c r="I144" s="212"/>
      <c r="J144" s="212"/>
      <c r="K144" s="212"/>
    </row>
    <row r="145" ht="18.75" customHeight="1">
      <c r="B145" s="223"/>
      <c r="C145" s="223"/>
      <c r="D145" s="223"/>
      <c r="E145" s="223"/>
      <c r="F145" s="223"/>
      <c r="G145" s="223"/>
      <c r="H145" s="223"/>
      <c r="I145" s="223"/>
      <c r="J145" s="223"/>
      <c r="K145" s="223"/>
    </row>
    <row r="146" ht="7.5" customHeight="1">
      <c r="B146" s="224"/>
      <c r="C146" s="225"/>
      <c r="D146" s="225"/>
      <c r="E146" s="225"/>
      <c r="F146" s="225"/>
      <c r="G146" s="225"/>
      <c r="H146" s="225"/>
      <c r="I146" s="225"/>
      <c r="J146" s="225"/>
      <c r="K146" s="226"/>
    </row>
    <row r="147" ht="45" customHeight="1">
      <c r="B147" s="227"/>
      <c r="C147" s="228" t="s">
        <v>1087</v>
      </c>
      <c r="D147" s="228"/>
      <c r="E147" s="228"/>
      <c r="F147" s="228"/>
      <c r="G147" s="228"/>
      <c r="H147" s="228"/>
      <c r="I147" s="228"/>
      <c r="J147" s="228"/>
      <c r="K147" s="229"/>
    </row>
    <row r="148" ht="17.25" customHeight="1">
      <c r="B148" s="227"/>
      <c r="C148" s="230" t="s">
        <v>1022</v>
      </c>
      <c r="D148" s="230"/>
      <c r="E148" s="230"/>
      <c r="F148" s="230" t="s">
        <v>1023</v>
      </c>
      <c r="G148" s="231"/>
      <c r="H148" s="230" t="s">
        <v>56</v>
      </c>
      <c r="I148" s="230" t="s">
        <v>59</v>
      </c>
      <c r="J148" s="230" t="s">
        <v>1024</v>
      </c>
      <c r="K148" s="229"/>
    </row>
    <row r="149" ht="17.25" customHeight="1">
      <c r="B149" s="227"/>
      <c r="C149" s="232" t="s">
        <v>1025</v>
      </c>
      <c r="D149" s="232"/>
      <c r="E149" s="232"/>
      <c r="F149" s="233" t="s">
        <v>1026</v>
      </c>
      <c r="G149" s="234"/>
      <c r="H149" s="232"/>
      <c r="I149" s="232"/>
      <c r="J149" s="232" t="s">
        <v>1027</v>
      </c>
      <c r="K149" s="229"/>
    </row>
    <row r="150" ht="5.25" customHeight="1">
      <c r="B150" s="238"/>
      <c r="C150" s="235"/>
      <c r="D150" s="235"/>
      <c r="E150" s="235"/>
      <c r="F150" s="235"/>
      <c r="G150" s="236"/>
      <c r="H150" s="235"/>
      <c r="I150" s="235"/>
      <c r="J150" s="235"/>
      <c r="K150" s="259"/>
    </row>
    <row r="151" ht="15" customHeight="1">
      <c r="B151" s="238"/>
      <c r="C151" s="263" t="s">
        <v>1031</v>
      </c>
      <c r="D151" s="215"/>
      <c r="E151" s="215"/>
      <c r="F151" s="264" t="s">
        <v>1028</v>
      </c>
      <c r="G151" s="215"/>
      <c r="H151" s="263" t="s">
        <v>1068</v>
      </c>
      <c r="I151" s="263" t="s">
        <v>1030</v>
      </c>
      <c r="J151" s="263">
        <v>120</v>
      </c>
      <c r="K151" s="259"/>
    </row>
    <row r="152" ht="15" customHeight="1">
      <c r="B152" s="238"/>
      <c r="C152" s="263" t="s">
        <v>1077</v>
      </c>
      <c r="D152" s="215"/>
      <c r="E152" s="215"/>
      <c r="F152" s="264" t="s">
        <v>1028</v>
      </c>
      <c r="G152" s="215"/>
      <c r="H152" s="263" t="s">
        <v>1088</v>
      </c>
      <c r="I152" s="263" t="s">
        <v>1030</v>
      </c>
      <c r="J152" s="263" t="s">
        <v>1079</v>
      </c>
      <c r="K152" s="259"/>
    </row>
    <row r="153" ht="15" customHeight="1">
      <c r="B153" s="238"/>
      <c r="C153" s="263" t="s">
        <v>976</v>
      </c>
      <c r="D153" s="215"/>
      <c r="E153" s="215"/>
      <c r="F153" s="264" t="s">
        <v>1028</v>
      </c>
      <c r="G153" s="215"/>
      <c r="H153" s="263" t="s">
        <v>1089</v>
      </c>
      <c r="I153" s="263" t="s">
        <v>1030</v>
      </c>
      <c r="J153" s="263" t="s">
        <v>1079</v>
      </c>
      <c r="K153" s="259"/>
    </row>
    <row r="154" ht="15" customHeight="1">
      <c r="B154" s="238"/>
      <c r="C154" s="263" t="s">
        <v>1033</v>
      </c>
      <c r="D154" s="215"/>
      <c r="E154" s="215"/>
      <c r="F154" s="264" t="s">
        <v>1034</v>
      </c>
      <c r="G154" s="215"/>
      <c r="H154" s="263" t="s">
        <v>1068</v>
      </c>
      <c r="I154" s="263" t="s">
        <v>1030</v>
      </c>
      <c r="J154" s="263">
        <v>50</v>
      </c>
      <c r="K154" s="259"/>
    </row>
    <row r="155" ht="15" customHeight="1">
      <c r="B155" s="238"/>
      <c r="C155" s="263" t="s">
        <v>1036</v>
      </c>
      <c r="D155" s="215"/>
      <c r="E155" s="215"/>
      <c r="F155" s="264" t="s">
        <v>1028</v>
      </c>
      <c r="G155" s="215"/>
      <c r="H155" s="263" t="s">
        <v>1068</v>
      </c>
      <c r="I155" s="263" t="s">
        <v>1038</v>
      </c>
      <c r="J155" s="263"/>
      <c r="K155" s="259"/>
    </row>
    <row r="156" ht="15" customHeight="1">
      <c r="B156" s="238"/>
      <c r="C156" s="263" t="s">
        <v>1047</v>
      </c>
      <c r="D156" s="215"/>
      <c r="E156" s="215"/>
      <c r="F156" s="264" t="s">
        <v>1034</v>
      </c>
      <c r="G156" s="215"/>
      <c r="H156" s="263" t="s">
        <v>1068</v>
      </c>
      <c r="I156" s="263" t="s">
        <v>1030</v>
      </c>
      <c r="J156" s="263">
        <v>50</v>
      </c>
      <c r="K156" s="259"/>
    </row>
    <row r="157" ht="15" customHeight="1">
      <c r="B157" s="238"/>
      <c r="C157" s="263" t="s">
        <v>1055</v>
      </c>
      <c r="D157" s="215"/>
      <c r="E157" s="215"/>
      <c r="F157" s="264" t="s">
        <v>1034</v>
      </c>
      <c r="G157" s="215"/>
      <c r="H157" s="263" t="s">
        <v>1068</v>
      </c>
      <c r="I157" s="263" t="s">
        <v>1030</v>
      </c>
      <c r="J157" s="263">
        <v>50</v>
      </c>
      <c r="K157" s="259"/>
    </row>
    <row r="158" ht="15" customHeight="1">
      <c r="B158" s="238"/>
      <c r="C158" s="263" t="s">
        <v>1053</v>
      </c>
      <c r="D158" s="215"/>
      <c r="E158" s="215"/>
      <c r="F158" s="264" t="s">
        <v>1034</v>
      </c>
      <c r="G158" s="215"/>
      <c r="H158" s="263" t="s">
        <v>1068</v>
      </c>
      <c r="I158" s="263" t="s">
        <v>1030</v>
      </c>
      <c r="J158" s="263">
        <v>50</v>
      </c>
      <c r="K158" s="259"/>
    </row>
    <row r="159" ht="15" customHeight="1">
      <c r="B159" s="238"/>
      <c r="C159" s="263" t="s">
        <v>101</v>
      </c>
      <c r="D159" s="215"/>
      <c r="E159" s="215"/>
      <c r="F159" s="264" t="s">
        <v>1028</v>
      </c>
      <c r="G159" s="215"/>
      <c r="H159" s="263" t="s">
        <v>1090</v>
      </c>
      <c r="I159" s="263" t="s">
        <v>1030</v>
      </c>
      <c r="J159" s="263" t="s">
        <v>1091</v>
      </c>
      <c r="K159" s="259"/>
    </row>
    <row r="160" ht="15" customHeight="1">
      <c r="B160" s="238"/>
      <c r="C160" s="263" t="s">
        <v>1092</v>
      </c>
      <c r="D160" s="215"/>
      <c r="E160" s="215"/>
      <c r="F160" s="264" t="s">
        <v>1028</v>
      </c>
      <c r="G160" s="215"/>
      <c r="H160" s="263" t="s">
        <v>1093</v>
      </c>
      <c r="I160" s="263" t="s">
        <v>1063</v>
      </c>
      <c r="J160" s="263"/>
      <c r="K160" s="259"/>
    </row>
    <row r="161" ht="15" customHeight="1">
      <c r="B161" s="265"/>
      <c r="C161" s="247"/>
      <c r="D161" s="247"/>
      <c r="E161" s="247"/>
      <c r="F161" s="247"/>
      <c r="G161" s="247"/>
      <c r="H161" s="247"/>
      <c r="I161" s="247"/>
      <c r="J161" s="247"/>
      <c r="K161" s="266"/>
    </row>
    <row r="162" ht="18.75" customHeight="1">
      <c r="B162" s="212"/>
      <c r="C162" s="215"/>
      <c r="D162" s="215"/>
      <c r="E162" s="215"/>
      <c r="F162" s="237"/>
      <c r="G162" s="215"/>
      <c r="H162" s="215"/>
      <c r="I162" s="215"/>
      <c r="J162" s="215"/>
      <c r="K162" s="212"/>
    </row>
    <row r="163" ht="18.75" customHeight="1">
      <c r="B163" s="223"/>
      <c r="C163" s="223"/>
      <c r="D163" s="223"/>
      <c r="E163" s="223"/>
      <c r="F163" s="223"/>
      <c r="G163" s="223"/>
      <c r="H163" s="223"/>
      <c r="I163" s="223"/>
      <c r="J163" s="223"/>
      <c r="K163" s="223"/>
    </row>
    <row r="164" ht="7.5" customHeight="1">
      <c r="B164" s="202"/>
      <c r="C164" s="203"/>
      <c r="D164" s="203"/>
      <c r="E164" s="203"/>
      <c r="F164" s="203"/>
      <c r="G164" s="203"/>
      <c r="H164" s="203"/>
      <c r="I164" s="203"/>
      <c r="J164" s="203"/>
      <c r="K164" s="204"/>
    </row>
    <row r="165" ht="45" customHeight="1">
      <c r="B165" s="205"/>
      <c r="C165" s="206" t="s">
        <v>1094</v>
      </c>
      <c r="D165" s="206"/>
      <c r="E165" s="206"/>
      <c r="F165" s="206"/>
      <c r="G165" s="206"/>
      <c r="H165" s="206"/>
      <c r="I165" s="206"/>
      <c r="J165" s="206"/>
      <c r="K165" s="207"/>
    </row>
    <row r="166" ht="17.25" customHeight="1">
      <c r="B166" s="205"/>
      <c r="C166" s="230" t="s">
        <v>1022</v>
      </c>
      <c r="D166" s="230"/>
      <c r="E166" s="230"/>
      <c r="F166" s="230" t="s">
        <v>1023</v>
      </c>
      <c r="G166" s="267"/>
      <c r="H166" s="268" t="s">
        <v>56</v>
      </c>
      <c r="I166" s="268" t="s">
        <v>59</v>
      </c>
      <c r="J166" s="230" t="s">
        <v>1024</v>
      </c>
      <c r="K166" s="207"/>
    </row>
    <row r="167" ht="17.25" customHeight="1">
      <c r="B167" s="208"/>
      <c r="C167" s="232" t="s">
        <v>1025</v>
      </c>
      <c r="D167" s="232"/>
      <c r="E167" s="232"/>
      <c r="F167" s="233" t="s">
        <v>1026</v>
      </c>
      <c r="G167" s="269"/>
      <c r="H167" s="270"/>
      <c r="I167" s="270"/>
      <c r="J167" s="232" t="s">
        <v>1027</v>
      </c>
      <c r="K167" s="210"/>
    </row>
    <row r="168" ht="5.25" customHeight="1">
      <c r="B168" s="238"/>
      <c r="C168" s="235"/>
      <c r="D168" s="235"/>
      <c r="E168" s="235"/>
      <c r="F168" s="235"/>
      <c r="G168" s="236"/>
      <c r="H168" s="235"/>
      <c r="I168" s="235"/>
      <c r="J168" s="235"/>
      <c r="K168" s="259"/>
    </row>
    <row r="169" ht="15" customHeight="1">
      <c r="B169" s="238"/>
      <c r="C169" s="215" t="s">
        <v>1031</v>
      </c>
      <c r="D169" s="215"/>
      <c r="E169" s="215"/>
      <c r="F169" s="237" t="s">
        <v>1028</v>
      </c>
      <c r="G169" s="215"/>
      <c r="H169" s="215" t="s">
        <v>1068</v>
      </c>
      <c r="I169" s="215" t="s">
        <v>1030</v>
      </c>
      <c r="J169" s="215">
        <v>120</v>
      </c>
      <c r="K169" s="259"/>
    </row>
    <row r="170" ht="15" customHeight="1">
      <c r="B170" s="238"/>
      <c r="C170" s="215" t="s">
        <v>1077</v>
      </c>
      <c r="D170" s="215"/>
      <c r="E170" s="215"/>
      <c r="F170" s="237" t="s">
        <v>1028</v>
      </c>
      <c r="G170" s="215"/>
      <c r="H170" s="215" t="s">
        <v>1078</v>
      </c>
      <c r="I170" s="215" t="s">
        <v>1030</v>
      </c>
      <c r="J170" s="215" t="s">
        <v>1079</v>
      </c>
      <c r="K170" s="259"/>
    </row>
    <row r="171" ht="15" customHeight="1">
      <c r="B171" s="238"/>
      <c r="C171" s="215" t="s">
        <v>976</v>
      </c>
      <c r="D171" s="215"/>
      <c r="E171" s="215"/>
      <c r="F171" s="237" t="s">
        <v>1028</v>
      </c>
      <c r="G171" s="215"/>
      <c r="H171" s="215" t="s">
        <v>1095</v>
      </c>
      <c r="I171" s="215" t="s">
        <v>1030</v>
      </c>
      <c r="J171" s="215" t="s">
        <v>1079</v>
      </c>
      <c r="K171" s="259"/>
    </row>
    <row r="172" ht="15" customHeight="1">
      <c r="B172" s="238"/>
      <c r="C172" s="215" t="s">
        <v>1033</v>
      </c>
      <c r="D172" s="215"/>
      <c r="E172" s="215"/>
      <c r="F172" s="237" t="s">
        <v>1034</v>
      </c>
      <c r="G172" s="215"/>
      <c r="H172" s="215" t="s">
        <v>1095</v>
      </c>
      <c r="I172" s="215" t="s">
        <v>1030</v>
      </c>
      <c r="J172" s="215">
        <v>50</v>
      </c>
      <c r="K172" s="259"/>
    </row>
    <row r="173" ht="15" customHeight="1">
      <c r="B173" s="238"/>
      <c r="C173" s="215" t="s">
        <v>1036</v>
      </c>
      <c r="D173" s="215"/>
      <c r="E173" s="215"/>
      <c r="F173" s="237" t="s">
        <v>1028</v>
      </c>
      <c r="G173" s="215"/>
      <c r="H173" s="215" t="s">
        <v>1095</v>
      </c>
      <c r="I173" s="215" t="s">
        <v>1038</v>
      </c>
      <c r="J173" s="215"/>
      <c r="K173" s="259"/>
    </row>
    <row r="174" ht="15" customHeight="1">
      <c r="B174" s="238"/>
      <c r="C174" s="215" t="s">
        <v>1047</v>
      </c>
      <c r="D174" s="215"/>
      <c r="E174" s="215"/>
      <c r="F174" s="237" t="s">
        <v>1034</v>
      </c>
      <c r="G174" s="215"/>
      <c r="H174" s="215" t="s">
        <v>1095</v>
      </c>
      <c r="I174" s="215" t="s">
        <v>1030</v>
      </c>
      <c r="J174" s="215">
        <v>50</v>
      </c>
      <c r="K174" s="259"/>
    </row>
    <row r="175" ht="15" customHeight="1">
      <c r="B175" s="238"/>
      <c r="C175" s="215" t="s">
        <v>1055</v>
      </c>
      <c r="D175" s="215"/>
      <c r="E175" s="215"/>
      <c r="F175" s="237" t="s">
        <v>1034</v>
      </c>
      <c r="G175" s="215"/>
      <c r="H175" s="215" t="s">
        <v>1095</v>
      </c>
      <c r="I175" s="215" t="s">
        <v>1030</v>
      </c>
      <c r="J175" s="215">
        <v>50</v>
      </c>
      <c r="K175" s="259"/>
    </row>
    <row r="176" ht="15" customHeight="1">
      <c r="B176" s="238"/>
      <c r="C176" s="215" t="s">
        <v>1053</v>
      </c>
      <c r="D176" s="215"/>
      <c r="E176" s="215"/>
      <c r="F176" s="237" t="s">
        <v>1034</v>
      </c>
      <c r="G176" s="215"/>
      <c r="H176" s="215" t="s">
        <v>1095</v>
      </c>
      <c r="I176" s="215" t="s">
        <v>1030</v>
      </c>
      <c r="J176" s="215">
        <v>50</v>
      </c>
      <c r="K176" s="259"/>
    </row>
    <row r="177" ht="15" customHeight="1">
      <c r="B177" s="238"/>
      <c r="C177" s="215" t="s">
        <v>113</v>
      </c>
      <c r="D177" s="215"/>
      <c r="E177" s="215"/>
      <c r="F177" s="237" t="s">
        <v>1028</v>
      </c>
      <c r="G177" s="215"/>
      <c r="H177" s="215" t="s">
        <v>1096</v>
      </c>
      <c r="I177" s="215" t="s">
        <v>1097</v>
      </c>
      <c r="J177" s="215"/>
      <c r="K177" s="259"/>
    </row>
    <row r="178" ht="15" customHeight="1">
      <c r="B178" s="238"/>
      <c r="C178" s="215" t="s">
        <v>59</v>
      </c>
      <c r="D178" s="215"/>
      <c r="E178" s="215"/>
      <c r="F178" s="237" t="s">
        <v>1028</v>
      </c>
      <c r="G178" s="215"/>
      <c r="H178" s="215" t="s">
        <v>1098</v>
      </c>
      <c r="I178" s="215" t="s">
        <v>1099</v>
      </c>
      <c r="J178" s="215">
        <v>1</v>
      </c>
      <c r="K178" s="259"/>
    </row>
    <row r="179" ht="15" customHeight="1">
      <c r="B179" s="238"/>
      <c r="C179" s="215" t="s">
        <v>55</v>
      </c>
      <c r="D179" s="215"/>
      <c r="E179" s="215"/>
      <c r="F179" s="237" t="s">
        <v>1028</v>
      </c>
      <c r="G179" s="215"/>
      <c r="H179" s="215" t="s">
        <v>1100</v>
      </c>
      <c r="I179" s="215" t="s">
        <v>1030</v>
      </c>
      <c r="J179" s="215">
        <v>20</v>
      </c>
      <c r="K179" s="259"/>
    </row>
    <row r="180" ht="15" customHeight="1">
      <c r="B180" s="238"/>
      <c r="C180" s="215" t="s">
        <v>56</v>
      </c>
      <c r="D180" s="215"/>
      <c r="E180" s="215"/>
      <c r="F180" s="237" t="s">
        <v>1028</v>
      </c>
      <c r="G180" s="215"/>
      <c r="H180" s="215" t="s">
        <v>1101</v>
      </c>
      <c r="I180" s="215" t="s">
        <v>1030</v>
      </c>
      <c r="J180" s="215">
        <v>255</v>
      </c>
      <c r="K180" s="259"/>
    </row>
    <row r="181" ht="15" customHeight="1">
      <c r="B181" s="238"/>
      <c r="C181" s="215" t="s">
        <v>114</v>
      </c>
      <c r="D181" s="215"/>
      <c r="E181" s="215"/>
      <c r="F181" s="237" t="s">
        <v>1028</v>
      </c>
      <c r="G181" s="215"/>
      <c r="H181" s="215" t="s">
        <v>992</v>
      </c>
      <c r="I181" s="215" t="s">
        <v>1030</v>
      </c>
      <c r="J181" s="215">
        <v>10</v>
      </c>
      <c r="K181" s="259"/>
    </row>
    <row r="182" ht="15" customHeight="1">
      <c r="B182" s="238"/>
      <c r="C182" s="215" t="s">
        <v>115</v>
      </c>
      <c r="D182" s="215"/>
      <c r="E182" s="215"/>
      <c r="F182" s="237" t="s">
        <v>1028</v>
      </c>
      <c r="G182" s="215"/>
      <c r="H182" s="215" t="s">
        <v>1102</v>
      </c>
      <c r="I182" s="215" t="s">
        <v>1063</v>
      </c>
      <c r="J182" s="215"/>
      <c r="K182" s="259"/>
    </row>
    <row r="183" ht="15" customHeight="1">
      <c r="B183" s="238"/>
      <c r="C183" s="215" t="s">
        <v>1103</v>
      </c>
      <c r="D183" s="215"/>
      <c r="E183" s="215"/>
      <c r="F183" s="237" t="s">
        <v>1028</v>
      </c>
      <c r="G183" s="215"/>
      <c r="H183" s="215" t="s">
        <v>1104</v>
      </c>
      <c r="I183" s="215" t="s">
        <v>1063</v>
      </c>
      <c r="J183" s="215"/>
      <c r="K183" s="259"/>
    </row>
    <row r="184" ht="15" customHeight="1">
      <c r="B184" s="238"/>
      <c r="C184" s="215" t="s">
        <v>1092</v>
      </c>
      <c r="D184" s="215"/>
      <c r="E184" s="215"/>
      <c r="F184" s="237" t="s">
        <v>1028</v>
      </c>
      <c r="G184" s="215"/>
      <c r="H184" s="215" t="s">
        <v>1105</v>
      </c>
      <c r="I184" s="215" t="s">
        <v>1063</v>
      </c>
      <c r="J184" s="215"/>
      <c r="K184" s="259"/>
    </row>
    <row r="185" ht="15" customHeight="1">
      <c r="B185" s="238"/>
      <c r="C185" s="215" t="s">
        <v>117</v>
      </c>
      <c r="D185" s="215"/>
      <c r="E185" s="215"/>
      <c r="F185" s="237" t="s">
        <v>1034</v>
      </c>
      <c r="G185" s="215"/>
      <c r="H185" s="215" t="s">
        <v>1106</v>
      </c>
      <c r="I185" s="215" t="s">
        <v>1030</v>
      </c>
      <c r="J185" s="215">
        <v>50</v>
      </c>
      <c r="K185" s="259"/>
    </row>
    <row r="186" ht="15" customHeight="1">
      <c r="B186" s="238"/>
      <c r="C186" s="215" t="s">
        <v>1107</v>
      </c>
      <c r="D186" s="215"/>
      <c r="E186" s="215"/>
      <c r="F186" s="237" t="s">
        <v>1034</v>
      </c>
      <c r="G186" s="215"/>
      <c r="H186" s="215" t="s">
        <v>1108</v>
      </c>
      <c r="I186" s="215" t="s">
        <v>1109</v>
      </c>
      <c r="J186" s="215"/>
      <c r="K186" s="259"/>
    </row>
    <row r="187" ht="15" customHeight="1">
      <c r="B187" s="238"/>
      <c r="C187" s="215" t="s">
        <v>1110</v>
      </c>
      <c r="D187" s="215"/>
      <c r="E187" s="215"/>
      <c r="F187" s="237" t="s">
        <v>1034</v>
      </c>
      <c r="G187" s="215"/>
      <c r="H187" s="215" t="s">
        <v>1111</v>
      </c>
      <c r="I187" s="215" t="s">
        <v>1109</v>
      </c>
      <c r="J187" s="215"/>
      <c r="K187" s="259"/>
    </row>
    <row r="188" ht="15" customHeight="1">
      <c r="B188" s="238"/>
      <c r="C188" s="215" t="s">
        <v>1112</v>
      </c>
      <c r="D188" s="215"/>
      <c r="E188" s="215"/>
      <c r="F188" s="237" t="s">
        <v>1034</v>
      </c>
      <c r="G188" s="215"/>
      <c r="H188" s="215" t="s">
        <v>1113</v>
      </c>
      <c r="I188" s="215" t="s">
        <v>1109</v>
      </c>
      <c r="J188" s="215"/>
      <c r="K188" s="259"/>
    </row>
    <row r="189" ht="15" customHeight="1">
      <c r="B189" s="238"/>
      <c r="C189" s="271" t="s">
        <v>1114</v>
      </c>
      <c r="D189" s="215"/>
      <c r="E189" s="215"/>
      <c r="F189" s="237" t="s">
        <v>1034</v>
      </c>
      <c r="G189" s="215"/>
      <c r="H189" s="215" t="s">
        <v>1115</v>
      </c>
      <c r="I189" s="215" t="s">
        <v>1116</v>
      </c>
      <c r="J189" s="272" t="s">
        <v>1117</v>
      </c>
      <c r="K189" s="259"/>
    </row>
    <row r="190" ht="15" customHeight="1">
      <c r="B190" s="238"/>
      <c r="C190" s="222" t="s">
        <v>44</v>
      </c>
      <c r="D190" s="215"/>
      <c r="E190" s="215"/>
      <c r="F190" s="237" t="s">
        <v>1028</v>
      </c>
      <c r="G190" s="215"/>
      <c r="H190" s="212" t="s">
        <v>1118</v>
      </c>
      <c r="I190" s="215" t="s">
        <v>1119</v>
      </c>
      <c r="J190" s="215"/>
      <c r="K190" s="259"/>
    </row>
    <row r="191" ht="15" customHeight="1">
      <c r="B191" s="238"/>
      <c r="C191" s="222" t="s">
        <v>1120</v>
      </c>
      <c r="D191" s="215"/>
      <c r="E191" s="215"/>
      <c r="F191" s="237" t="s">
        <v>1028</v>
      </c>
      <c r="G191" s="215"/>
      <c r="H191" s="215" t="s">
        <v>1121</v>
      </c>
      <c r="I191" s="215" t="s">
        <v>1063</v>
      </c>
      <c r="J191" s="215"/>
      <c r="K191" s="259"/>
    </row>
    <row r="192" ht="15" customHeight="1">
      <c r="B192" s="238"/>
      <c r="C192" s="222" t="s">
        <v>1122</v>
      </c>
      <c r="D192" s="215"/>
      <c r="E192" s="215"/>
      <c r="F192" s="237" t="s">
        <v>1028</v>
      </c>
      <c r="G192" s="215"/>
      <c r="H192" s="215" t="s">
        <v>1123</v>
      </c>
      <c r="I192" s="215" t="s">
        <v>1063</v>
      </c>
      <c r="J192" s="215"/>
      <c r="K192" s="259"/>
    </row>
    <row r="193" ht="15" customHeight="1">
      <c r="B193" s="238"/>
      <c r="C193" s="222" t="s">
        <v>1124</v>
      </c>
      <c r="D193" s="215"/>
      <c r="E193" s="215"/>
      <c r="F193" s="237" t="s">
        <v>1034</v>
      </c>
      <c r="G193" s="215"/>
      <c r="H193" s="215" t="s">
        <v>1125</v>
      </c>
      <c r="I193" s="215" t="s">
        <v>1063</v>
      </c>
      <c r="J193" s="215"/>
      <c r="K193" s="259"/>
    </row>
    <row r="194" ht="15" customHeight="1">
      <c r="B194" s="265"/>
      <c r="C194" s="273"/>
      <c r="D194" s="247"/>
      <c r="E194" s="247"/>
      <c r="F194" s="247"/>
      <c r="G194" s="247"/>
      <c r="H194" s="247"/>
      <c r="I194" s="247"/>
      <c r="J194" s="247"/>
      <c r="K194" s="266"/>
    </row>
    <row r="195" ht="18.75" customHeight="1">
      <c r="B195" s="212"/>
      <c r="C195" s="215"/>
      <c r="D195" s="215"/>
      <c r="E195" s="215"/>
      <c r="F195" s="237"/>
      <c r="G195" s="215"/>
      <c r="H195" s="215"/>
      <c r="I195" s="215"/>
      <c r="J195" s="215"/>
      <c r="K195" s="212"/>
    </row>
    <row r="196" ht="18.75" customHeight="1">
      <c r="B196" s="212"/>
      <c r="C196" s="215"/>
      <c r="D196" s="215"/>
      <c r="E196" s="215"/>
      <c r="F196" s="237"/>
      <c r="G196" s="215"/>
      <c r="H196" s="215"/>
      <c r="I196" s="215"/>
      <c r="J196" s="215"/>
      <c r="K196" s="212"/>
    </row>
    <row r="197" ht="18.75" customHeight="1">
      <c r="B197" s="223"/>
      <c r="C197" s="223"/>
      <c r="D197" s="223"/>
      <c r="E197" s="223"/>
      <c r="F197" s="223"/>
      <c r="G197" s="223"/>
      <c r="H197" s="223"/>
      <c r="I197" s="223"/>
      <c r="J197" s="223"/>
      <c r="K197" s="223"/>
    </row>
    <row r="198" ht="13.5">
      <c r="B198" s="202"/>
      <c r="C198" s="203"/>
      <c r="D198" s="203"/>
      <c r="E198" s="203"/>
      <c r="F198" s="203"/>
      <c r="G198" s="203"/>
      <c r="H198" s="203"/>
      <c r="I198" s="203"/>
      <c r="J198" s="203"/>
      <c r="K198" s="204"/>
    </row>
    <row r="199" ht="21">
      <c r="B199" s="205"/>
      <c r="C199" s="206" t="s">
        <v>1126</v>
      </c>
      <c r="D199" s="206"/>
      <c r="E199" s="206"/>
      <c r="F199" s="206"/>
      <c r="G199" s="206"/>
      <c r="H199" s="206"/>
      <c r="I199" s="206"/>
      <c r="J199" s="206"/>
      <c r="K199" s="207"/>
    </row>
    <row r="200" ht="25.5" customHeight="1">
      <c r="B200" s="205"/>
      <c r="C200" s="274" t="s">
        <v>1127</v>
      </c>
      <c r="D200" s="274"/>
      <c r="E200" s="274"/>
      <c r="F200" s="274" t="s">
        <v>1128</v>
      </c>
      <c r="G200" s="275"/>
      <c r="H200" s="274" t="s">
        <v>1129</v>
      </c>
      <c r="I200" s="274"/>
      <c r="J200" s="274"/>
      <c r="K200" s="207"/>
    </row>
    <row r="201" ht="5.25" customHeight="1">
      <c r="B201" s="238"/>
      <c r="C201" s="235"/>
      <c r="D201" s="235"/>
      <c r="E201" s="235"/>
      <c r="F201" s="235"/>
      <c r="G201" s="215"/>
      <c r="H201" s="235"/>
      <c r="I201" s="235"/>
      <c r="J201" s="235"/>
      <c r="K201" s="259"/>
    </row>
    <row r="202" ht="15" customHeight="1">
      <c r="B202" s="238"/>
      <c r="C202" s="215" t="s">
        <v>1119</v>
      </c>
      <c r="D202" s="215"/>
      <c r="E202" s="215"/>
      <c r="F202" s="237" t="s">
        <v>45</v>
      </c>
      <c r="G202" s="215"/>
      <c r="H202" s="215" t="s">
        <v>1130</v>
      </c>
      <c r="I202" s="215"/>
      <c r="J202" s="215"/>
      <c r="K202" s="259"/>
    </row>
    <row r="203" ht="15" customHeight="1">
      <c r="B203" s="238"/>
      <c r="C203" s="244"/>
      <c r="D203" s="215"/>
      <c r="E203" s="215"/>
      <c r="F203" s="237" t="s">
        <v>46</v>
      </c>
      <c r="G203" s="215"/>
      <c r="H203" s="215" t="s">
        <v>1131</v>
      </c>
      <c r="I203" s="215"/>
      <c r="J203" s="215"/>
      <c r="K203" s="259"/>
    </row>
    <row r="204" ht="15" customHeight="1">
      <c r="B204" s="238"/>
      <c r="C204" s="244"/>
      <c r="D204" s="215"/>
      <c r="E204" s="215"/>
      <c r="F204" s="237" t="s">
        <v>49</v>
      </c>
      <c r="G204" s="215"/>
      <c r="H204" s="215" t="s">
        <v>1132</v>
      </c>
      <c r="I204" s="215"/>
      <c r="J204" s="215"/>
      <c r="K204" s="259"/>
    </row>
    <row r="205" ht="15" customHeight="1">
      <c r="B205" s="238"/>
      <c r="C205" s="215"/>
      <c r="D205" s="215"/>
      <c r="E205" s="215"/>
      <c r="F205" s="237" t="s">
        <v>47</v>
      </c>
      <c r="G205" s="215"/>
      <c r="H205" s="215" t="s">
        <v>1133</v>
      </c>
      <c r="I205" s="215"/>
      <c r="J205" s="215"/>
      <c r="K205" s="259"/>
    </row>
    <row r="206" ht="15" customHeight="1">
      <c r="B206" s="238"/>
      <c r="C206" s="215"/>
      <c r="D206" s="215"/>
      <c r="E206" s="215"/>
      <c r="F206" s="237" t="s">
        <v>48</v>
      </c>
      <c r="G206" s="215"/>
      <c r="H206" s="215" t="s">
        <v>1134</v>
      </c>
      <c r="I206" s="215"/>
      <c r="J206" s="215"/>
      <c r="K206" s="259"/>
    </row>
    <row r="207" ht="15" customHeight="1">
      <c r="B207" s="238"/>
      <c r="C207" s="215"/>
      <c r="D207" s="215"/>
      <c r="E207" s="215"/>
      <c r="F207" s="237"/>
      <c r="G207" s="215"/>
      <c r="H207" s="215"/>
      <c r="I207" s="215"/>
      <c r="J207" s="215"/>
      <c r="K207" s="259"/>
    </row>
    <row r="208" ht="15" customHeight="1">
      <c r="B208" s="238"/>
      <c r="C208" s="215" t="s">
        <v>1075</v>
      </c>
      <c r="D208" s="215"/>
      <c r="E208" s="215"/>
      <c r="F208" s="237" t="s">
        <v>81</v>
      </c>
      <c r="G208" s="215"/>
      <c r="H208" s="215" t="s">
        <v>1135</v>
      </c>
      <c r="I208" s="215"/>
      <c r="J208" s="215"/>
      <c r="K208" s="259"/>
    </row>
    <row r="209" ht="15" customHeight="1">
      <c r="B209" s="238"/>
      <c r="C209" s="244"/>
      <c r="D209" s="215"/>
      <c r="E209" s="215"/>
      <c r="F209" s="237" t="s">
        <v>972</v>
      </c>
      <c r="G209" s="215"/>
      <c r="H209" s="215" t="s">
        <v>973</v>
      </c>
      <c r="I209" s="215"/>
      <c r="J209" s="215"/>
      <c r="K209" s="259"/>
    </row>
    <row r="210" ht="15" customHeight="1">
      <c r="B210" s="238"/>
      <c r="C210" s="215"/>
      <c r="D210" s="215"/>
      <c r="E210" s="215"/>
      <c r="F210" s="237" t="s">
        <v>970</v>
      </c>
      <c r="G210" s="215"/>
      <c r="H210" s="215" t="s">
        <v>1136</v>
      </c>
      <c r="I210" s="215"/>
      <c r="J210" s="215"/>
      <c r="K210" s="259"/>
    </row>
    <row r="211" ht="15" customHeight="1">
      <c r="B211" s="276"/>
      <c r="C211" s="244"/>
      <c r="D211" s="244"/>
      <c r="E211" s="244"/>
      <c r="F211" s="237" t="s">
        <v>94</v>
      </c>
      <c r="G211" s="222"/>
      <c r="H211" s="263" t="s">
        <v>95</v>
      </c>
      <c r="I211" s="263"/>
      <c r="J211" s="263"/>
      <c r="K211" s="277"/>
    </row>
    <row r="212" ht="15" customHeight="1">
      <c r="B212" s="276"/>
      <c r="C212" s="244"/>
      <c r="D212" s="244"/>
      <c r="E212" s="244"/>
      <c r="F212" s="237" t="s">
        <v>974</v>
      </c>
      <c r="G212" s="222"/>
      <c r="H212" s="263" t="s">
        <v>1137</v>
      </c>
      <c r="I212" s="263"/>
      <c r="J212" s="263"/>
      <c r="K212" s="277"/>
    </row>
    <row r="213" ht="15" customHeight="1">
      <c r="B213" s="276"/>
      <c r="C213" s="244"/>
      <c r="D213" s="244"/>
      <c r="E213" s="244"/>
      <c r="F213" s="278"/>
      <c r="G213" s="222"/>
      <c r="H213" s="279"/>
      <c r="I213" s="279"/>
      <c r="J213" s="279"/>
      <c r="K213" s="277"/>
    </row>
    <row r="214" ht="15" customHeight="1">
      <c r="B214" s="276"/>
      <c r="C214" s="215" t="s">
        <v>1099</v>
      </c>
      <c r="D214" s="244"/>
      <c r="E214" s="244"/>
      <c r="F214" s="237">
        <v>1</v>
      </c>
      <c r="G214" s="222"/>
      <c r="H214" s="263" t="s">
        <v>1138</v>
      </c>
      <c r="I214" s="263"/>
      <c r="J214" s="263"/>
      <c r="K214" s="277"/>
    </row>
    <row r="215" ht="15" customHeight="1">
      <c r="B215" s="276"/>
      <c r="C215" s="244"/>
      <c r="D215" s="244"/>
      <c r="E215" s="244"/>
      <c r="F215" s="237">
        <v>2</v>
      </c>
      <c r="G215" s="222"/>
      <c r="H215" s="263" t="s">
        <v>1139</v>
      </c>
      <c r="I215" s="263"/>
      <c r="J215" s="263"/>
      <c r="K215" s="277"/>
    </row>
    <row r="216" ht="15" customHeight="1">
      <c r="B216" s="276"/>
      <c r="C216" s="244"/>
      <c r="D216" s="244"/>
      <c r="E216" s="244"/>
      <c r="F216" s="237">
        <v>3</v>
      </c>
      <c r="G216" s="222"/>
      <c r="H216" s="263" t="s">
        <v>1140</v>
      </c>
      <c r="I216" s="263"/>
      <c r="J216" s="263"/>
      <c r="K216" s="277"/>
    </row>
    <row r="217" ht="15" customHeight="1">
      <c r="B217" s="276"/>
      <c r="C217" s="244"/>
      <c r="D217" s="244"/>
      <c r="E217" s="244"/>
      <c r="F217" s="237">
        <v>4</v>
      </c>
      <c r="G217" s="222"/>
      <c r="H217" s="263" t="s">
        <v>1141</v>
      </c>
      <c r="I217" s="263"/>
      <c r="J217" s="263"/>
      <c r="K217" s="277"/>
    </row>
    <row r="218" ht="12.75" customHeight="1">
      <c r="B218" s="280"/>
      <c r="C218" s="281"/>
      <c r="D218" s="281"/>
      <c r="E218" s="281"/>
      <c r="F218" s="281"/>
      <c r="G218" s="281"/>
      <c r="H218" s="281"/>
      <c r="I218" s="281"/>
      <c r="J218" s="281"/>
      <c r="K218" s="282"/>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Andrea Jandová</dc:creator>
  <cp:lastModifiedBy>Andrea Jandová</cp:lastModifiedBy>
  <dcterms:created xsi:type="dcterms:W3CDTF">2019-04-24T07:22:27Z</dcterms:created>
  <dcterms:modified xsi:type="dcterms:W3CDTF">2019-04-24T07:22:34Z</dcterms:modified>
</cp:coreProperties>
</file>